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9420" windowHeight="5070" activeTab="0"/>
  </bookViews>
  <sheets>
    <sheet name="итого" sheetId="1" r:id="rId1"/>
  </sheets>
  <definedNames>
    <definedName name="а112" localSheetId="0">'итого'!#REF!</definedName>
    <definedName name="а112">#REF!</definedName>
    <definedName name="А12" localSheetId="0">'итого'!#REF!</definedName>
    <definedName name="А12">#REF!</definedName>
    <definedName name="_xlnm.Print_Titles" localSheetId="0">'итого'!$5:$6</definedName>
  </definedNames>
  <calcPr fullCalcOnLoad="1"/>
</workbook>
</file>

<file path=xl/sharedStrings.xml><?xml version="1.0" encoding="utf-8"?>
<sst xmlns="http://schemas.openxmlformats.org/spreadsheetml/2006/main" count="288" uniqueCount="266">
  <si>
    <t>2</t>
  </si>
  <si>
    <t>Налог на имущество физических лиц</t>
  </si>
  <si>
    <t>Земельный налог</t>
  </si>
  <si>
    <t>ПРОЧИЕ НЕНАЛОГОВЫЕ ДОХОДЫ</t>
  </si>
  <si>
    <t xml:space="preserve"> - приватизация муниципального имущества</t>
  </si>
  <si>
    <t>НАЛОГИ НА ПРИБЫЛЬ, ДОХОДЫ</t>
  </si>
  <si>
    <t>ДОХОДЫ</t>
  </si>
  <si>
    <t>НАЛОГИ НА ИМУЩЕСТВО</t>
  </si>
  <si>
    <t>ГОСУДАРСТВЕННАЯ ПОШЛИНА</t>
  </si>
  <si>
    <t>Государственная пошлина 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</si>
  <si>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ДОХОДЫ ОТ ИСПОЛЬЗОВАНИЯ ИМУЩЕСТВА, НАХОДЯЩЕГОСЯ 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</si>
  <si>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</si>
  <si>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</si>
  <si>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</si>
  <si>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</si>
  <si>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</si>
  <si>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</si>
  <si>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</si>
  <si>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1 08 00000 00 0000 000</t>
  </si>
  <si>
    <t xml:space="preserve"> 1 11 00000 00 0000 000 </t>
  </si>
  <si>
    <t xml:space="preserve"> 1 11 05000 00 0000 120</t>
  </si>
  <si>
    <t xml:space="preserve"> 1 11 05030 00 0000 120</t>
  </si>
  <si>
    <t xml:space="preserve"> 1 16 00000 00 0000 000</t>
  </si>
  <si>
    <t xml:space="preserve"> 1 17 00000 00 0000 000</t>
  </si>
  <si>
    <t xml:space="preserve"> 1 17 05000 00 0000 180</t>
  </si>
  <si>
    <t xml:space="preserve"> 2 00 00000 00 0000 000</t>
  </si>
  <si>
    <t xml:space="preserve"> 2 02 00000 00 0000 000</t>
  </si>
  <si>
    <t xml:space="preserve"> 2 02 01000 00 0000 151</t>
  </si>
  <si>
    <t xml:space="preserve"> 1 16 03030 01 3000 140</t>
  </si>
  <si>
    <t>НАЛОГОВЫЕ ДОХОДЫ</t>
  </si>
  <si>
    <t>НЕНАЛОГОВЫЕ ДОХОДЫ</t>
  </si>
  <si>
    <t>1 08 03000 01 0000 000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</si>
  <si>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</si>
  <si>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1 08 03010 01 1000 110</t>
  </si>
  <si>
    <t>1 08 07000 01 1000 110</t>
  </si>
  <si>
    <t xml:space="preserve"> 1 08 07150 01 1000 110</t>
  </si>
  <si>
    <t>Налог на доходы физических лиц с доходов, полученных в виде дивидентдов от долевого участия в деятельности организаций</t>
  </si>
  <si>
    <t>1 01 02010 01 0000 110</t>
  </si>
  <si>
    <t>1 14 02000 00 0000 000</t>
  </si>
  <si>
    <t>НАЛОГ НА ДОХОДЫ ФИЗИЧЕСКИХ ЛИЦ</t>
  </si>
  <si>
    <t xml:space="preserve"> 1 06 01000 00 0000 110</t>
  </si>
  <si>
    <t>1 06 01020 04 0000 110</t>
  </si>
  <si>
    <t xml:space="preserve"> 1 06 06000 00 0000 110</t>
  </si>
  <si>
    <t>1 11 05020 00 0000 120</t>
  </si>
  <si>
    <t>1 11 05024 04 0000 120</t>
  </si>
  <si>
    <t xml:space="preserve">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</si>
  <si>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</si>
  <si>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1 11 07014 04 0000 120</t>
  </si>
  <si>
    <t xml:space="preserve"> 1 16 03010 01 0000 140</t>
  </si>
  <si>
    <t>1 16 06000 01 0000 140</t>
  </si>
  <si>
    <t>Прочие поступления от денежных взыскний (штрафов)и иных сумм в возмещение ущерба</t>
  </si>
  <si>
    <t>1 16 90000 00 0000 140</t>
  </si>
  <si>
    <t>Прочие неналоговые доходы бюджетов городских округов</t>
  </si>
  <si>
    <t xml:space="preserve"> 1 17 05040 04 0000 180</t>
  </si>
  <si>
    <t>1 16 28000 01 0000 140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</si>
  <si>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</si>
  <si>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</si>
  <si>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1 16 20000 00 0000 140</t>
  </si>
  <si>
    <t>1 16 21040 04 0000 140</t>
  </si>
  <si>
    <t>Дотации бюджетам городских округов на выравнивание  бюджетной обеспеченности</t>
  </si>
  <si>
    <t xml:space="preserve"> 2 02 01001 04 0000 151</t>
  </si>
  <si>
    <t>Доходы от продажи земельных участков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</si>
  <si>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государственная собственность на которые не разграничена</t>
  </si>
  <si>
    <t>Дотации бюджетам городских округов на выравнивание  бюджетной обеспеченности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</si>
  <si>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</si>
  <si>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 от других бюджетов бюджетной системы Российской Федерации</t>
  </si>
  <si>
    <t>1 14 06012 04 0000 430</t>
  </si>
  <si>
    <t>1 14 06010 00 0000 430</t>
  </si>
  <si>
    <t>1 14 06000 00 0000 430</t>
  </si>
  <si>
    <t>ВСЕГО ДОХОДОВ без платных услуг</t>
  </si>
  <si>
    <t>КУМИ (текущее содержание помещений по договорам аренды)</t>
  </si>
  <si>
    <t>Прочие поступления от денежных взыскний (штрафов)и иных сумм в возмещение ущерба, зачисляемых в бюджеты городских округов:</t>
  </si>
  <si>
    <t>Прочие субсидии бюджетам городских округов</t>
  </si>
  <si>
    <t>- ОВД по г. Зее и Зейскому району</t>
  </si>
  <si>
    <t>Наименование  групп,  подгрупп, статей и подстатей доходов</t>
  </si>
  <si>
    <t xml:space="preserve">      Код дохода</t>
  </si>
  <si>
    <t>Факт 2009 г</t>
  </si>
  <si>
    <t>рублей</t>
  </si>
  <si>
    <t>СУБВЕНЦИИ БЮДЖЕТАМ СУБЪЕКТОВ РОССИЙСКОЙ ФЕДЕРАЦИИ И МУНИЦИПАЛЬНЫХ ОБРАЗОВАНИЙ</t>
  </si>
  <si>
    <t>2 02 03000 00 0000 151</t>
  </si>
  <si>
    <t>Субвенции бюджетам городских округов на ежемесячное денежное вознаграждение за классное руководство</t>
  </si>
  <si>
    <t>2 02 03021 04 0000 151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</si>
  <si>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</si>
  <si>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</si>
  <si>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2 02 03027 04 0000 151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</si>
  <si>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</si>
  <si>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</si>
  <si>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Прочие субвенции бюджетам городских округов</t>
  </si>
  <si>
    <t>2 02 03999 04 0000 151</t>
  </si>
  <si>
    <t>Субвенции бюджетам городских округов на финансовое обеспечение полномочий по организации деятельности административных комиссий</t>
  </si>
  <si>
    <t>Субвенции бюджетам городских округов на реализацию Закона Амурской области "О дополнительных гарантиях по социальной поддержке детей - сирот и детей, оставшихся без попечения родителей"</t>
  </si>
  <si>
    <t>Субвенции бюджетам городских округов на реализацию Закона Амурской области "О комиссиях по делам несовершенолетних и защите их прав"</t>
  </si>
  <si>
    <t>Субвенции бюджетам городских округов на обеспечение государственных полномочий по организации и осуществлению деятельности по опеке и попечительству</t>
  </si>
  <si>
    <t>ИНЫЕ МЕЖБЮДЖЕТНЫЕ ТРАНСФЕРТЫ</t>
  </si>
  <si>
    <t>2 02 04000 00 0000 151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</si>
  <si>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</si>
  <si>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2 02 04025 04 0000 151</t>
  </si>
  <si>
    <t>Прочие межбюджетные трансферты, передавемые бюджетам городских округов</t>
  </si>
  <si>
    <t>2 02 04999 04 0000 151</t>
  </si>
  <si>
    <t>Обеспечение расходов на реализацию основных общеобразовательных программ в общеобразовательных учреждениях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</si>
  <si>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</si>
  <si>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</si>
  <si>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дотации бюджета городских округов</t>
  </si>
  <si>
    <t xml:space="preserve"> 2 02 01999 04 0000 151</t>
  </si>
  <si>
    <t>Субвенции бюджетам городских округов на содержание ребенка в семье опекуна и премной семье, а также вознаграждение, причитающееся приемному родителю</t>
  </si>
  <si>
    <t xml:space="preserve"> 2 02 01003 04 0000 151</t>
  </si>
  <si>
    <t>Дотации бюджетам городских округов на поддержку мер по обеспечению сбалансированности бюджетов</t>
  </si>
  <si>
    <t>ИТОГО ДОХОДЫ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</si>
  <si>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</si>
  <si>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</si>
  <si>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ДОТАЦИИ БЮДЖЕТАМ СУБЪЕКТОВ РОССИЙСКОЙ ФЕДЕРАЦИИ И МУНИЦИПАЛЬНЫХ ОБРАЗОВАНИЙ</t>
  </si>
  <si>
    <t>Субвенция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</si>
  <si>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2 02 03007 04 0000 151</t>
  </si>
  <si>
    <t xml:space="preserve"> 1 11 05012 04 0000 120</t>
  </si>
  <si>
    <t>Плата за выбросы загрязняющих веществ в атмосферный воздух стационарными объектами</t>
  </si>
  <si>
    <t xml:space="preserve"> 1 12 01010 01 0000 120</t>
  </si>
  <si>
    <t>Платат за выбросы загрязняющих веществ в водные объекты</t>
  </si>
  <si>
    <t xml:space="preserve"> 1 12 01030 01 0000 120</t>
  </si>
  <si>
    <t>Плата за размещение отходов производства и потребления</t>
  </si>
  <si>
    <t xml:space="preserve"> 1 12 01040 01 0000 120</t>
  </si>
  <si>
    <t>Плата за иные виды негативного воздействия на окружающую среду</t>
  </si>
  <si>
    <t xml:space="preserve"> 1 12 01050 01 0000 120</t>
  </si>
  <si>
    <t>Прочие доходы от компенсации затрат бюджетов городских округов</t>
  </si>
  <si>
    <t>1 13 02994 04 0000 130</t>
  </si>
  <si>
    <t>1 13 01994 04 0000 130</t>
  </si>
  <si>
    <t>1 14 02043 04 0000 410</t>
  </si>
  <si>
    <t xml:space="preserve"> 1 16 30020 01 0000 140</t>
  </si>
  <si>
    <t xml:space="preserve"> 1 16 30030 01 0000 140</t>
  </si>
  <si>
    <t xml:space="preserve"> 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</si>
  <si>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</si>
  <si>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Денежные взыскания (штрафы) за нарушение законодательства Российской Федерации о безопасности дорожного движения</t>
  </si>
  <si>
    <t>Прочие денежные взыскания (штрафы) за правонарушения в области дорожного движения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</si>
  <si>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</si>
  <si>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</si>
  <si>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</si>
  <si>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</si>
  <si>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 xml:space="preserve"> 1 14 02040 04 0000 410</t>
  </si>
  <si>
    <t>2 02 02999 04 0000 151</t>
  </si>
  <si>
    <t>Субвенция бюджетам городских округов на обеспечение полномочий по организации и осуществлению деятельности по опеке и попечительству в отношении совершенолетних лиц, признанных судом недееспособными вследствии психического расстройства или ограниченных судом в дееспособности вследствии злоупотребления спиртными напитками и наркотическими средствами</t>
  </si>
  <si>
    <t>НАЛОГИ НА ТОВАРЫ (РАБОТЫ, УСЛУГИ), РЕАЛИЗУЕМЫЕ НА ТЕРРИТОРИИ РОССИЙСКОЙ ФЕДЕРАЦИИ</t>
  </si>
  <si>
    <t xml:space="preserve"> 1 03 00000 00 0000 000</t>
  </si>
  <si>
    <t>АКЦИЗЫ ПО ПОДАКЦИЗНЫМ ТОВАРАМ (ПРОДУКЦИИ), ПРОИЗВОДИМЫМ НА ТЕРРИТРОИИ РОССИЙСКОЙ ФЕДЕРАЦИИ</t>
  </si>
  <si>
    <t xml:space="preserve"> 1 03 02000 01 0000 110</t>
  </si>
  <si>
    <t>2 02 03020 04 0000 151</t>
  </si>
  <si>
    <t>Субвенции на выплату единовременного пособия при всех формах устройства детей, лишенных родительского попечения</t>
  </si>
  <si>
    <t>Субвенции на компенсацию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</si>
  <si>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 xml:space="preserve"> 1 03 02230 01 0000 110</t>
  </si>
  <si>
    <t xml:space="preserve"> 1 03 02240 01 0000 110</t>
  </si>
  <si>
    <t xml:space="preserve"> 1 03 02250 01 0000 110</t>
  </si>
  <si>
    <t xml:space="preserve"> 1 03 02260 01 0000 110</t>
  </si>
  <si>
    <t>Субвенции на 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безнадзорных животных</t>
  </si>
  <si>
    <t>2 02 03119 04 0000 151</t>
  </si>
  <si>
    <t>Иной межбюджетный трансферт на проведение неотложных аварийно-восстановтельных работ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</si>
  <si>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</si>
  <si>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2 02 04069 04 0000 151</t>
  </si>
  <si>
    <t>Межбюджетные трансферты, передаваемые бюджетам городских округов на проведение капитального ремонта поврежденных жилых помещений, находящихся в муниципальной соб</t>
  </si>
  <si>
    <t>1 16 25030 01 0000 140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</si>
  <si>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</si>
  <si>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</si>
  <si>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</si>
  <si>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</si>
  <si>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</si>
  <si>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1 16 25000 01 0000 140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</si>
  <si>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</si>
  <si>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</si>
  <si>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 1 06 06032 04 0000 110</t>
  </si>
  <si>
    <t xml:space="preserve">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</si>
  <si>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</si>
  <si>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</si>
  <si>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Ремонт жилых помещеий участников и инвалидов ВОВ 1941-1945 годов, супругов погибших (умерших) участников ВОВ 1941-1945 годов</t>
  </si>
  <si>
    <t>Субсидии на софинансирование оздоровительной компании</t>
  </si>
  <si>
    <t>2 02 04059 04 0000 151</t>
  </si>
  <si>
    <t>ЦОБАУ (текущее содержание помещений по договорам аренды)</t>
  </si>
  <si>
    <t>- Управление ветеренарии и племенного животноводства АО</t>
  </si>
  <si>
    <t xml:space="preserve"> 1 16 43000 00 0000 140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</si>
  <si>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</si>
  <si>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</si>
  <si>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</si>
  <si>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</si>
  <si>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</si>
  <si>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</si>
  <si>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</si>
  <si>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1 06 06030 00 0000 110</t>
  </si>
  <si>
    <t>Земельный налог с физических лиц</t>
  </si>
  <si>
    <t>1 06 06040 00 0000 110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</si>
  <si>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</si>
  <si>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</si>
  <si>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</si>
  <si>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</si>
  <si>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</si>
  <si>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</si>
  <si>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1 11 07000 00 0000 120</t>
  </si>
  <si>
    <t xml:space="preserve"> 1 11 07010 04 0000 120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</si>
  <si>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</si>
  <si>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</si>
  <si>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</si>
  <si>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</si>
  <si>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</si>
  <si>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</si>
  <si>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>Плата за негативное воздействие на окружающую среду</t>
  </si>
  <si>
    <t>1 12 01000 01 0000 120</t>
  </si>
  <si>
    <t>Прочие доходы от оказания платных услуг (работ)</t>
  </si>
  <si>
    <t>1 13 01990 00 0000 130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</si>
  <si>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</si>
  <si>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</si>
  <si>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1 13 02990 00 0000 130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</si>
  <si>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</si>
  <si>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</si>
  <si>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</si>
  <si>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1 14 02042 04 0000 410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</si>
  <si>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</si>
  <si>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о налогах и сборах</t>
  </si>
  <si>
    <t>1 16 03000 00 0000 140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</si>
  <si>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</si>
  <si>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</si>
  <si>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</si>
  <si>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</si>
  <si>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</si>
  <si>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</si>
  <si>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</si>
  <si>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</si>
  <si>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</si>
  <si>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1 16 30000 01 0000 140</t>
  </si>
  <si>
    <t>Денежные взыскания (штрафы) за нарушение миграционного законодательства Российской Федерации</t>
  </si>
  <si>
    <t>1 16 40000 01 0000 140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</si>
  <si>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</si>
  <si>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</si>
  <si>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</si>
  <si>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</si>
  <si>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ежбюджетные трансферты, передаваемые бюджетам городских округов на поощрение достижения наилучших показателей деятельности органов местного самоуправления</t>
  </si>
  <si>
    <t>Прочие поступления</t>
  </si>
  <si>
    <t>Доходы от возврата дебиторской задолженности прошлых лет по муниципальным контрактам или иным договорам, финансирование которых осуществлялось за счет ассигнований дорожного фонда города Зеи, расторгнутым в связи с нарушением      исполнителем (подрядчиком) условий муниципального контракта или иного договора</t>
  </si>
  <si>
    <t>1 13 02994 04 0002 130</t>
  </si>
  <si>
    <t>1 13 02994 04 0001 130</t>
  </si>
  <si>
    <t>1 16 90040 04 0001 140</t>
  </si>
  <si>
    <t>1 16 90040 04 0003 140</t>
  </si>
  <si>
    <t>1 16 90040 04 0004 140</t>
  </si>
  <si>
    <t>доходы от взыскания неустойки (штрафа, пени)  за неисполнение или ненадлежащее исполнение обязательств по муниципальному  контракту (договору) на выполнение работ  по проектированию, строительству, реконструкции, капитальному ремонту, ремонту и содержанию автомобильных дорог</t>
  </si>
  <si>
    <t>денежные взыскания (штрафы) и иные суммы в возмещение ущерба имуществу автомобильных дорог общего пользования муниципального значения, взыскиваемые с виновных лиц в результате применения мер гражданско-правовой, административной и уголовной ответственности</t>
  </si>
  <si>
    <t xml:space="preserve"> 1 16 33040 04 0000 140</t>
  </si>
  <si>
    <t xml:space="preserve"> 1 16 33040 04 0001 140</t>
  </si>
  <si>
    <t xml:space="preserve"> 1 16 33040 04 0002 140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</si>
  <si>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</si>
  <si>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денежные средства, внесенные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</si>
  <si>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прочие поступления</t>
  </si>
  <si>
    <t>3</t>
  </si>
  <si>
    <t>первоначальный план</t>
  </si>
  <si>
    <t>уточненный план</t>
  </si>
  <si>
    <t>фактическое исполнение</t>
  </si>
  <si>
    <t>отклонение факт от первоначального</t>
  </si>
  <si>
    <t>отклонение факт от уточненного</t>
  </si>
  <si>
    <t>отклонение</t>
  </si>
  <si>
    <t>Примечание</t>
  </si>
  <si>
    <t>Погашение задолженности 2015 года</t>
  </si>
  <si>
    <t>Низкая платежеспособность населения</t>
  </si>
  <si>
    <t xml:space="preserve">Фактическое поступление </t>
  </si>
  <si>
    <t>Сведения о фактических поступлениях доходов по видам доходов в сравнении с первоначально утвержденным решением о бюджете значениями и с уточненными значениями с учетом внесенных изменений администрации Нововоскресеновского сельсовета</t>
  </si>
  <si>
    <t xml:space="preserve">                    (тыс. руб)</t>
  </si>
  <si>
    <t>Увеличение выплат по акцизам</t>
  </si>
  <si>
    <t>Уменьшение налогооблагаемой базы в связи с изменением НК</t>
  </si>
  <si>
    <t xml:space="preserve">Фактическое поступление в зависимости от обращения </t>
  </si>
  <si>
    <t>АДМИНИСТРАТИВНЫЕ ПЛАТЕЖИ И СБОРЫ</t>
  </si>
  <si>
    <t>1 15 0000 00 0000 000</t>
  </si>
  <si>
    <t>Не запланированые поступления</t>
  </si>
  <si>
    <t xml:space="preserve">Погашение задолженности </t>
  </si>
  <si>
    <t>Дополнительное финансирование на выполнение полномочий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</si>
</sst>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?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b/>
      <sz val="18"/>
      <name val="Arial Cyr"/>
      <family val="2"/>
    </font>
    <font>
      <sz val="11"/>
      <name val="Arial Cyr"/>
      <family val="2"/>
    </font>
    <font>
      <b/>
      <i/>
      <sz val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b/>
      <sz val="16"/>
      <name val="Times New Roman CYR"/>
      <family val="0"/>
    </font>
    <font>
      <sz val="12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1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7" fillId="0" borderId="1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14" fontId="5" fillId="0" borderId="0" xfId="0" applyNumberFormat="1" applyFont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justify" wrapText="1"/>
    </xf>
    <xf numFmtId="2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justify" vertical="justify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center" wrapText="1"/>
    </xf>
    <xf numFmtId="2" fontId="6" fillId="0" borderId="10" xfId="0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8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wrapText="1"/>
    </xf>
    <xf numFmtId="0" fontId="6" fillId="0" borderId="10" xfId="0" applyNumberFormat="1" applyFont="1" applyFill="1" applyBorder="1" applyAlignment="1">
      <alignment horizontal="justify" vertical="justify" wrapText="1"/>
    </xf>
    <xf numFmtId="0" fontId="6" fillId="0" borderId="13" xfId="0" applyNumberFormat="1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justify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15" fillId="0" borderId="19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5" fillId="0" borderId="0" xfId="0" applyFont="1" applyAlignment="1">
      <alignment wrapText="1"/>
    </xf>
    <xf numFmtId="49" fontId="6" fillId="0" borderId="0" xfId="0" applyNumberFormat="1" applyFont="1" applyFill="1" applyBorder="1" applyAlignment="1">
      <alignment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8" fillId="0" borderId="21" xfId="0" applyNumberFormat="1" applyFont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/>
    </xf>
    <xf numFmtId="4" fontId="20" fillId="33" borderId="13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 wrapText="1"/>
    </xf>
    <xf numFmtId="4" fontId="6" fillId="33" borderId="22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3" xfId="0" applyNumberFormat="1" applyFont="1" applyFill="1" applyBorder="1" applyAlignment="1">
      <alignment horizontal="center" vertical="center" wrapText="1"/>
    </xf>
    <xf numFmtId="4" fontId="9" fillId="33" borderId="13" xfId="0" applyNumberFormat="1" applyFont="1" applyFill="1" applyBorder="1" applyAlignment="1">
      <alignment horizontal="center" vertical="center"/>
    </xf>
    <xf numFmtId="4" fontId="9" fillId="33" borderId="13" xfId="0" applyNumberFormat="1" applyFon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1" fontId="1" fillId="33" borderId="13" xfId="0" applyNumberFormat="1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4" fontId="9" fillId="33" borderId="13" xfId="0" applyNumberFormat="1" applyFont="1" applyFill="1" applyBorder="1" applyAlignment="1">
      <alignment horizontal="center" vertical="center" wrapText="1"/>
    </xf>
    <xf numFmtId="4" fontId="9" fillId="33" borderId="13" xfId="0" applyNumberFormat="1" applyFont="1" applyFill="1" applyBorder="1" applyAlignment="1">
      <alignment horizontal="center" vertical="center"/>
    </xf>
    <xf numFmtId="1" fontId="0" fillId="33" borderId="13" xfId="0" applyNumberFormat="1" applyFont="1" applyFill="1" applyBorder="1" applyAlignment="1">
      <alignment horizontal="center" vertical="center"/>
    </xf>
    <xf numFmtId="4" fontId="18" fillId="33" borderId="13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/>
    </xf>
    <xf numFmtId="4" fontId="0" fillId="33" borderId="13" xfId="0" applyNumberForma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/>
    </xf>
    <xf numFmtId="49" fontId="8" fillId="33" borderId="13" xfId="0" applyNumberFormat="1" applyFont="1" applyFill="1" applyBorder="1" applyAlignment="1">
      <alignment horizontal="center" vertical="center"/>
    </xf>
    <xf numFmtId="4" fontId="19" fillId="33" borderId="13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/>
    </xf>
    <xf numFmtId="4" fontId="0" fillId="33" borderId="14" xfId="0" applyNumberFormat="1" applyFill="1" applyBorder="1" applyAlignment="1">
      <alignment/>
    </xf>
    <xf numFmtId="4" fontId="8" fillId="33" borderId="13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/>
    </xf>
    <xf numFmtId="4" fontId="9" fillId="33" borderId="14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2" fontId="9" fillId="0" borderId="10" xfId="0" applyNumberFormat="1" applyFont="1" applyFill="1" applyBorder="1" applyAlignment="1">
      <alignment vertical="center" wrapText="1"/>
    </xf>
    <xf numFmtId="2" fontId="9" fillId="33" borderId="1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191" fontId="14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showGridLines="0" showZeros="0" tabSelected="1" zoomScale="75" zoomScaleNormal="75" zoomScalePageLayoutView="0" workbookViewId="0" topLeftCell="A30">
      <selection activeCell="N103" sqref="N103"/>
    </sheetView>
  </sheetViews>
  <sheetFormatPr defaultColWidth="9.00390625" defaultRowHeight="12.75" outlineLevelRow="1"/>
  <cols>
    <col min="1" max="1" width="57.875" style="0" customWidth="1"/>
    <col min="2" max="2" width="33.375" style="1" customWidth="1"/>
    <col min="3" max="3" width="26.00390625" style="0" customWidth="1"/>
    <col min="4" max="4" width="17.375" style="0" hidden="1" customWidth="1"/>
    <col min="5" max="5" width="23.125" style="0" customWidth="1"/>
    <col min="6" max="6" width="19.25390625" style="0" customWidth="1"/>
    <col min="7" max="7" width="22.875" style="0" customWidth="1"/>
    <col min="8" max="8" width="25.625" style="0" customWidth="1"/>
    <col min="9" max="9" width="12.75390625" style="0" customWidth="1"/>
    <col min="10" max="10" width="27.00390625" style="0" customWidth="1"/>
  </cols>
  <sheetData>
    <row r="1" spans="3:4" ht="18.75">
      <c r="C1" s="119"/>
      <c r="D1" s="119"/>
    </row>
    <row r="2" spans="3:4" ht="37.5" customHeight="1">
      <c r="C2" s="120"/>
      <c r="D2" s="120"/>
    </row>
    <row r="3" spans="1:7" ht="61.5" customHeight="1">
      <c r="A3" s="121" t="s">
        <v>256</v>
      </c>
      <c r="B3" s="121"/>
      <c r="C3" s="121"/>
      <c r="D3" s="121"/>
      <c r="E3" s="121"/>
      <c r="F3" s="121"/>
      <c r="G3" s="121"/>
    </row>
    <row r="4" spans="1:10" ht="18" customHeight="1" thickBot="1">
      <c r="A4" s="12"/>
      <c r="B4" s="2"/>
      <c r="C4" s="11"/>
      <c r="D4" t="s">
        <v>77</v>
      </c>
      <c r="J4" t="s">
        <v>257</v>
      </c>
    </row>
    <row r="5" spans="1:10" ht="68.25" customHeight="1" thickBot="1">
      <c r="A5" s="21" t="s">
        <v>74</v>
      </c>
      <c r="B5" s="66" t="s">
        <v>75</v>
      </c>
      <c r="C5" s="66" t="s">
        <v>246</v>
      </c>
      <c r="D5" s="67" t="s">
        <v>76</v>
      </c>
      <c r="E5" s="75" t="s">
        <v>247</v>
      </c>
      <c r="F5" s="76" t="s">
        <v>248</v>
      </c>
      <c r="G5" s="76" t="s">
        <v>249</v>
      </c>
      <c r="H5" s="76" t="s">
        <v>250</v>
      </c>
      <c r="I5" s="80" t="s">
        <v>251</v>
      </c>
      <c r="J5" s="83" t="s">
        <v>252</v>
      </c>
    </row>
    <row r="6" spans="1:10" ht="14.25" customHeight="1" thickBot="1">
      <c r="A6" s="4">
        <v>1</v>
      </c>
      <c r="B6" s="6" t="s">
        <v>0</v>
      </c>
      <c r="C6" s="6" t="s">
        <v>245</v>
      </c>
      <c r="D6" s="22">
        <v>6</v>
      </c>
      <c r="E6" s="22">
        <v>4</v>
      </c>
      <c r="F6" s="22">
        <v>5</v>
      </c>
      <c r="G6" s="68">
        <v>6</v>
      </c>
      <c r="H6" s="22">
        <v>7</v>
      </c>
      <c r="I6" s="82">
        <v>8</v>
      </c>
      <c r="J6" s="68">
        <v>9</v>
      </c>
    </row>
    <row r="7" spans="1:10" ht="24" customHeight="1">
      <c r="A7" s="3" t="s">
        <v>6</v>
      </c>
      <c r="B7" s="10" t="s">
        <v>14</v>
      </c>
      <c r="C7" s="16">
        <f>C8+C35</f>
        <v>1055</v>
      </c>
      <c r="D7" s="16" t="e">
        <f>D8+D35</f>
        <v>#REF!</v>
      </c>
      <c r="E7" s="69">
        <f>E8+E35</f>
        <v>1302.4</v>
      </c>
      <c r="F7" s="69">
        <f>F8+F35</f>
        <v>1407.6000000000001</v>
      </c>
      <c r="G7" s="84">
        <f>F7-C7</f>
        <v>352.60000000000014</v>
      </c>
      <c r="H7" s="84">
        <f>F7-E7</f>
        <v>105.20000000000005</v>
      </c>
      <c r="I7" s="81"/>
      <c r="J7" s="77"/>
    </row>
    <row r="8" spans="1:10" ht="24" customHeight="1">
      <c r="A8" s="3" t="s">
        <v>29</v>
      </c>
      <c r="B8" s="9"/>
      <c r="C8" s="17">
        <f>C9+C15+C22+C30</f>
        <v>822.2</v>
      </c>
      <c r="D8" s="17" t="e">
        <f>D9+#REF!+D22+#REF!+D30</f>
        <v>#REF!</v>
      </c>
      <c r="E8" s="17">
        <f>E9+E15+E22+E30</f>
        <v>915.9</v>
      </c>
      <c r="F8" s="17">
        <f>F9+F15+F22+F30</f>
        <v>1001.8000000000001</v>
      </c>
      <c r="G8" s="85">
        <f aca="true" t="shared" si="0" ref="G8:G62">F8-C8</f>
        <v>179.60000000000002</v>
      </c>
      <c r="H8" s="85">
        <f aca="true" t="shared" si="1" ref="H8:H62">F8-E8</f>
        <v>85.90000000000009</v>
      </c>
      <c r="I8" s="78"/>
      <c r="J8" s="78"/>
    </row>
    <row r="9" spans="1:10" ht="48" customHeight="1">
      <c r="A9" s="23" t="s">
        <v>5</v>
      </c>
      <c r="B9" s="86" t="s">
        <v>15</v>
      </c>
      <c r="C9" s="87">
        <f>C10</f>
        <v>349.5</v>
      </c>
      <c r="D9" s="87" t="e">
        <f>D10</f>
        <v>#REF!</v>
      </c>
      <c r="E9" s="88">
        <f>E10</f>
        <v>349.5</v>
      </c>
      <c r="F9" s="88">
        <f>F10</f>
        <v>390</v>
      </c>
      <c r="G9" s="89">
        <f t="shared" si="0"/>
        <v>40.5</v>
      </c>
      <c r="H9" s="89">
        <f t="shared" si="1"/>
        <v>40.5</v>
      </c>
      <c r="I9" s="90">
        <f>F9/C9*100-100</f>
        <v>11.58798283261801</v>
      </c>
      <c r="J9" s="91"/>
    </row>
    <row r="10" spans="1:10" ht="54" customHeight="1">
      <c r="A10" s="24" t="s">
        <v>39</v>
      </c>
      <c r="B10" s="92" t="s">
        <v>16</v>
      </c>
      <c r="C10" s="56">
        <v>349.5</v>
      </c>
      <c r="D10" s="56" t="e">
        <f>D12</f>
        <v>#REF!</v>
      </c>
      <c r="E10" s="93">
        <v>349.5</v>
      </c>
      <c r="F10" s="93">
        <v>390</v>
      </c>
      <c r="G10" s="93">
        <f t="shared" si="0"/>
        <v>40.5</v>
      </c>
      <c r="H10" s="93">
        <f t="shared" si="1"/>
        <v>40.5</v>
      </c>
      <c r="I10" s="90"/>
      <c r="J10" s="91" t="s">
        <v>253</v>
      </c>
    </row>
    <row r="11" spans="1:10" ht="30.75" customHeight="1" hidden="1">
      <c r="A11" s="25" t="s">
        <v>36</v>
      </c>
      <c r="B11" s="92" t="s">
        <v>37</v>
      </c>
      <c r="C11" s="56"/>
      <c r="D11" s="56"/>
      <c r="E11" s="93"/>
      <c r="F11" s="93"/>
      <c r="G11" s="93">
        <f t="shared" si="0"/>
        <v>0</v>
      </c>
      <c r="H11" s="93">
        <f t="shared" si="1"/>
        <v>0</v>
      </c>
      <c r="I11" s="90"/>
      <c r="J11" s="91"/>
    </row>
    <row r="12" spans="1:10" ht="69" customHeight="1" hidden="1">
      <c r="A12" s="53" t="s">
        <v>175</v>
      </c>
      <c r="B12" s="92" t="s">
        <v>37</v>
      </c>
      <c r="C12" s="56">
        <v>232079000</v>
      </c>
      <c r="D12" s="56" t="e">
        <f>#REF!</f>
        <v>#REF!</v>
      </c>
      <c r="E12" s="93"/>
      <c r="F12" s="93"/>
      <c r="G12" s="93">
        <f t="shared" si="0"/>
        <v>-232079000</v>
      </c>
      <c r="H12" s="93">
        <f t="shared" si="1"/>
        <v>0</v>
      </c>
      <c r="I12" s="90"/>
      <c r="J12" s="91"/>
    </row>
    <row r="13" spans="1:10" ht="91.5" customHeight="1" hidden="1">
      <c r="A13" s="53" t="s">
        <v>176</v>
      </c>
      <c r="B13" s="92" t="s">
        <v>159</v>
      </c>
      <c r="C13" s="56">
        <v>500000</v>
      </c>
      <c r="D13" s="56"/>
      <c r="E13" s="93"/>
      <c r="F13" s="93"/>
      <c r="G13" s="93">
        <f t="shared" si="0"/>
        <v>-500000</v>
      </c>
      <c r="H13" s="93">
        <f t="shared" si="1"/>
        <v>0</v>
      </c>
      <c r="I13" s="90"/>
      <c r="J13" s="91"/>
    </row>
    <row r="14" spans="1:10" ht="50.25" customHeight="1" hidden="1">
      <c r="A14" s="25" t="s">
        <v>161</v>
      </c>
      <c r="B14" s="92" t="s">
        <v>160</v>
      </c>
      <c r="C14" s="56">
        <v>1500000</v>
      </c>
      <c r="D14" s="56"/>
      <c r="E14" s="93"/>
      <c r="F14" s="93"/>
      <c r="G14" s="93">
        <f t="shared" si="0"/>
        <v>-1500000</v>
      </c>
      <c r="H14" s="93">
        <f t="shared" si="1"/>
        <v>0</v>
      </c>
      <c r="I14" s="90"/>
      <c r="J14" s="91"/>
    </row>
    <row r="15" spans="1:10" ht="42" customHeight="1">
      <c r="A15" s="23" t="s">
        <v>139</v>
      </c>
      <c r="B15" s="86" t="s">
        <v>140</v>
      </c>
      <c r="C15" s="87">
        <f>C16</f>
        <v>395.7</v>
      </c>
      <c r="D15" s="87"/>
      <c r="E15" s="88">
        <f>E16</f>
        <v>514.4</v>
      </c>
      <c r="F15" s="88">
        <v>559.6</v>
      </c>
      <c r="G15" s="93">
        <f t="shared" si="0"/>
        <v>163.90000000000003</v>
      </c>
      <c r="H15" s="93">
        <f t="shared" si="1"/>
        <v>45.200000000000045</v>
      </c>
      <c r="I15" s="90">
        <f>F15/C15*100-100</f>
        <v>41.42026787970684</v>
      </c>
      <c r="J15" s="91"/>
    </row>
    <row r="16" spans="1:10" ht="50.25" customHeight="1">
      <c r="A16" s="24" t="s">
        <v>141</v>
      </c>
      <c r="B16" s="92" t="s">
        <v>142</v>
      </c>
      <c r="C16" s="56">
        <v>395.7</v>
      </c>
      <c r="D16" s="56"/>
      <c r="E16" s="93">
        <v>514.4</v>
      </c>
      <c r="F16" s="93">
        <v>559.6</v>
      </c>
      <c r="G16" s="93">
        <f t="shared" si="0"/>
        <v>163.90000000000003</v>
      </c>
      <c r="H16" s="93">
        <f t="shared" si="1"/>
        <v>45.200000000000045</v>
      </c>
      <c r="I16" s="90"/>
      <c r="J16" s="91" t="s">
        <v>258</v>
      </c>
    </row>
    <row r="17" spans="1:10" ht="70.5" customHeight="1" hidden="1">
      <c r="A17" s="25" t="s">
        <v>177</v>
      </c>
      <c r="B17" s="92" t="s">
        <v>146</v>
      </c>
      <c r="C17" s="56">
        <v>1190955.08</v>
      </c>
      <c r="D17" s="56"/>
      <c r="E17" s="93"/>
      <c r="F17" s="93"/>
      <c r="G17" s="93">
        <f t="shared" si="0"/>
        <v>-1190955.08</v>
      </c>
      <c r="H17" s="93">
        <f t="shared" si="1"/>
        <v>0</v>
      </c>
      <c r="I17" s="90"/>
      <c r="J17" s="91"/>
    </row>
    <row r="18" spans="1:10" ht="82.5" customHeight="1" hidden="1">
      <c r="A18" s="53" t="s">
        <v>178</v>
      </c>
      <c r="B18" s="92" t="s">
        <v>147</v>
      </c>
      <c r="C18" s="56">
        <v>37000</v>
      </c>
      <c r="D18" s="56"/>
      <c r="E18" s="93"/>
      <c r="F18" s="93"/>
      <c r="G18" s="93">
        <f t="shared" si="0"/>
        <v>-37000</v>
      </c>
      <c r="H18" s="93">
        <f t="shared" si="1"/>
        <v>0</v>
      </c>
      <c r="I18" s="90"/>
      <c r="J18" s="91"/>
    </row>
    <row r="19" spans="1:10" ht="68.25" customHeight="1" hidden="1">
      <c r="A19" s="25" t="s">
        <v>179</v>
      </c>
      <c r="B19" s="92" t="s">
        <v>148</v>
      </c>
      <c r="C19" s="56">
        <v>2493000</v>
      </c>
      <c r="D19" s="56"/>
      <c r="E19" s="93"/>
      <c r="F19" s="93"/>
      <c r="G19" s="93">
        <f t="shared" si="0"/>
        <v>-2493000</v>
      </c>
      <c r="H19" s="93">
        <f t="shared" si="1"/>
        <v>0</v>
      </c>
      <c r="I19" s="90"/>
      <c r="J19" s="91"/>
    </row>
    <row r="20" spans="1:10" ht="67.5" customHeight="1" hidden="1">
      <c r="A20" s="25" t="s">
        <v>180</v>
      </c>
      <c r="B20" s="92" t="s">
        <v>149</v>
      </c>
      <c r="C20" s="56"/>
      <c r="D20" s="56"/>
      <c r="E20" s="93"/>
      <c r="F20" s="93"/>
      <c r="G20" s="93">
        <f t="shared" si="0"/>
        <v>0</v>
      </c>
      <c r="H20" s="93">
        <f t="shared" si="1"/>
        <v>0</v>
      </c>
      <c r="I20" s="90"/>
      <c r="J20" s="91"/>
    </row>
    <row r="21" spans="1:10" s="7" customFormat="1" ht="28.5" customHeight="1" hidden="1">
      <c r="A21" s="24" t="s">
        <v>158</v>
      </c>
      <c r="B21" s="92" t="s">
        <v>157</v>
      </c>
      <c r="C21" s="56">
        <v>3087000</v>
      </c>
      <c r="D21" s="57"/>
      <c r="E21" s="74"/>
      <c r="F21" s="74"/>
      <c r="G21" s="93">
        <f t="shared" si="0"/>
        <v>-3087000</v>
      </c>
      <c r="H21" s="93">
        <f t="shared" si="1"/>
        <v>0</v>
      </c>
      <c r="I21" s="94"/>
      <c r="J21" s="95"/>
    </row>
    <row r="22" spans="1:10" ht="18.75" customHeight="1">
      <c r="A22" s="13" t="s">
        <v>7</v>
      </c>
      <c r="B22" s="86" t="s">
        <v>17</v>
      </c>
      <c r="C22" s="96">
        <f>C23+C25</f>
        <v>42</v>
      </c>
      <c r="D22" s="97" t="e">
        <f>D23+#REF!+D25</f>
        <v>#REF!</v>
      </c>
      <c r="E22" s="74">
        <f>E23+E25</f>
        <v>17</v>
      </c>
      <c r="F22" s="74">
        <f>F23+F25</f>
        <v>16.6</v>
      </c>
      <c r="G22" s="93">
        <f t="shared" si="0"/>
        <v>-25.4</v>
      </c>
      <c r="H22" s="93">
        <f t="shared" si="1"/>
        <v>-0.3999999999999986</v>
      </c>
      <c r="I22" s="90">
        <f>F22/C22*100-100</f>
        <v>-60.476190476190474</v>
      </c>
      <c r="J22" s="91"/>
    </row>
    <row r="23" spans="1:10" s="8" customFormat="1" ht="50.25" customHeight="1" outlineLevel="1">
      <c r="A23" s="27" t="s">
        <v>1</v>
      </c>
      <c r="B23" s="92" t="s">
        <v>40</v>
      </c>
      <c r="C23" s="57">
        <v>13</v>
      </c>
      <c r="D23" s="57">
        <f>D24</f>
        <v>2842932.67</v>
      </c>
      <c r="E23" s="74">
        <v>4</v>
      </c>
      <c r="F23" s="74">
        <v>3.7</v>
      </c>
      <c r="G23" s="93">
        <f t="shared" si="0"/>
        <v>-9.3</v>
      </c>
      <c r="H23" s="93">
        <f t="shared" si="1"/>
        <v>-0.2999999999999998</v>
      </c>
      <c r="I23" s="94">
        <f>F23/C23*100-100</f>
        <v>-71.53846153846155</v>
      </c>
      <c r="J23" s="91" t="s">
        <v>259</v>
      </c>
    </row>
    <row r="24" spans="1:10" s="8" customFormat="1" ht="47.25" customHeight="1" hidden="1" outlineLevel="1">
      <c r="A24" s="14" t="s">
        <v>64</v>
      </c>
      <c r="B24" s="92" t="s">
        <v>41</v>
      </c>
      <c r="C24" s="57">
        <v>4155000</v>
      </c>
      <c r="D24" s="57">
        <v>2842932.67</v>
      </c>
      <c r="E24" s="74"/>
      <c r="F24" s="74"/>
      <c r="G24" s="93">
        <f t="shared" si="0"/>
        <v>-4155000</v>
      </c>
      <c r="H24" s="93">
        <f t="shared" si="1"/>
        <v>0</v>
      </c>
      <c r="I24" s="94">
        <f>F24/C24*100-100</f>
        <v>-100</v>
      </c>
      <c r="J24" s="91"/>
    </row>
    <row r="25" spans="1:10" s="8" customFormat="1" ht="57.75" customHeight="1" outlineLevel="1">
      <c r="A25" s="27" t="s">
        <v>2</v>
      </c>
      <c r="B25" s="92" t="s">
        <v>42</v>
      </c>
      <c r="C25" s="57">
        <v>29</v>
      </c>
      <c r="D25" s="57">
        <v>6937798.36</v>
      </c>
      <c r="E25" s="74">
        <v>13</v>
      </c>
      <c r="F25" s="74">
        <v>12.9</v>
      </c>
      <c r="G25" s="93">
        <f t="shared" si="0"/>
        <v>-16.1</v>
      </c>
      <c r="H25" s="93">
        <f t="shared" si="1"/>
        <v>-0.09999999999999964</v>
      </c>
      <c r="I25" s="94">
        <f>F25/C25*100-100</f>
        <v>-55.51724137931034</v>
      </c>
      <c r="J25" s="91" t="s">
        <v>254</v>
      </c>
    </row>
    <row r="26" spans="1:10" s="8" customFormat="1" ht="19.5" customHeight="1" hidden="1" outlineLevel="1">
      <c r="A26" s="27" t="s">
        <v>181</v>
      </c>
      <c r="B26" s="92" t="s">
        <v>182</v>
      </c>
      <c r="C26" s="57">
        <f>C27</f>
        <v>6198540</v>
      </c>
      <c r="D26" s="57"/>
      <c r="E26" s="74"/>
      <c r="F26" s="74"/>
      <c r="G26" s="93">
        <f t="shared" si="0"/>
        <v>-6198540</v>
      </c>
      <c r="H26" s="93">
        <f t="shared" si="1"/>
        <v>0</v>
      </c>
      <c r="I26" s="98"/>
      <c r="J26" s="91"/>
    </row>
    <row r="27" spans="1:10" s="8" customFormat="1" ht="33.75" customHeight="1" hidden="1" outlineLevel="1">
      <c r="A27" s="27" t="s">
        <v>167</v>
      </c>
      <c r="B27" s="92" t="s">
        <v>165</v>
      </c>
      <c r="C27" s="57">
        <v>6198540</v>
      </c>
      <c r="D27" s="57"/>
      <c r="E27" s="74"/>
      <c r="F27" s="74"/>
      <c r="G27" s="93">
        <f t="shared" si="0"/>
        <v>-6198540</v>
      </c>
      <c r="H27" s="93">
        <f t="shared" si="1"/>
        <v>0</v>
      </c>
      <c r="I27" s="98"/>
      <c r="J27" s="91"/>
    </row>
    <row r="28" spans="1:10" s="8" customFormat="1" ht="33.75" customHeight="1" hidden="1" outlineLevel="1">
      <c r="A28" s="27" t="s">
        <v>183</v>
      </c>
      <c r="B28" s="92" t="s">
        <v>184</v>
      </c>
      <c r="C28" s="57">
        <f>C29</f>
        <v>3658560</v>
      </c>
      <c r="D28" s="57"/>
      <c r="E28" s="74"/>
      <c r="F28" s="74"/>
      <c r="G28" s="93">
        <f t="shared" si="0"/>
        <v>-3658560</v>
      </c>
      <c r="H28" s="93">
        <f t="shared" si="1"/>
        <v>0</v>
      </c>
      <c r="I28" s="98"/>
      <c r="J28" s="91"/>
    </row>
    <row r="29" spans="1:10" s="8" customFormat="1" ht="37.5" customHeight="1" hidden="1" outlineLevel="1">
      <c r="A29" s="27" t="s">
        <v>168</v>
      </c>
      <c r="B29" s="92" t="s">
        <v>166</v>
      </c>
      <c r="C29" s="57">
        <v>3658560</v>
      </c>
      <c r="D29" s="57"/>
      <c r="E29" s="74"/>
      <c r="F29" s="74"/>
      <c r="G29" s="93">
        <f t="shared" si="0"/>
        <v>-3658560</v>
      </c>
      <c r="H29" s="93">
        <f t="shared" si="1"/>
        <v>0</v>
      </c>
      <c r="I29" s="98"/>
      <c r="J29" s="91"/>
    </row>
    <row r="30" spans="1:10" s="7" customFormat="1" ht="66" customHeight="1" collapsed="1">
      <c r="A30" s="13" t="s">
        <v>8</v>
      </c>
      <c r="B30" s="86" t="s">
        <v>18</v>
      </c>
      <c r="C30" s="97">
        <v>35</v>
      </c>
      <c r="D30" s="97" t="e">
        <f>D31+D33</f>
        <v>#REF!</v>
      </c>
      <c r="E30" s="74">
        <v>35</v>
      </c>
      <c r="F30" s="74">
        <v>35.6</v>
      </c>
      <c r="G30" s="93">
        <f t="shared" si="0"/>
        <v>0.6000000000000014</v>
      </c>
      <c r="H30" s="93">
        <f t="shared" si="1"/>
        <v>0.6000000000000014</v>
      </c>
      <c r="I30" s="94">
        <f>F30/C30*100-100</f>
        <v>1.7142857142857082</v>
      </c>
      <c r="J30" s="91" t="s">
        <v>260</v>
      </c>
    </row>
    <row r="31" spans="1:10" s="7" customFormat="1" ht="50.25" customHeight="1" hidden="1">
      <c r="A31" s="14" t="s">
        <v>185</v>
      </c>
      <c r="B31" s="92" t="s">
        <v>31</v>
      </c>
      <c r="C31" s="57">
        <f>C32</f>
        <v>3800000</v>
      </c>
      <c r="D31" s="57">
        <f>D32</f>
        <v>3324140.07</v>
      </c>
      <c r="E31" s="99"/>
      <c r="F31" s="99"/>
      <c r="G31" s="93">
        <f t="shared" si="0"/>
        <v>-3800000</v>
      </c>
      <c r="H31" s="93">
        <f t="shared" si="1"/>
        <v>0</v>
      </c>
      <c r="I31" s="94"/>
      <c r="J31" s="91"/>
    </row>
    <row r="32" spans="1:10" ht="61.5" customHeight="1" hidden="1" outlineLevel="1">
      <c r="A32" s="14" t="s">
        <v>9</v>
      </c>
      <c r="B32" s="92" t="s">
        <v>33</v>
      </c>
      <c r="C32" s="57">
        <v>3800000</v>
      </c>
      <c r="D32" s="57">
        <v>3324140.07</v>
      </c>
      <c r="E32" s="93"/>
      <c r="F32" s="93"/>
      <c r="G32" s="93">
        <f t="shared" si="0"/>
        <v>-3800000</v>
      </c>
      <c r="H32" s="93">
        <f t="shared" si="1"/>
        <v>0</v>
      </c>
      <c r="I32" s="90"/>
      <c r="J32" s="91"/>
    </row>
    <row r="33" spans="1:10" ht="32.25" customHeight="1" hidden="1" outlineLevel="1">
      <c r="A33" s="29" t="s">
        <v>32</v>
      </c>
      <c r="B33" s="92" t="s">
        <v>34</v>
      </c>
      <c r="C33" s="57">
        <f>C34</f>
        <v>3000</v>
      </c>
      <c r="D33" s="57" t="e">
        <f>#REF!</f>
        <v>#REF!</v>
      </c>
      <c r="E33" s="93"/>
      <c r="F33" s="93"/>
      <c r="G33" s="93">
        <f t="shared" si="0"/>
        <v>-3000</v>
      </c>
      <c r="H33" s="93">
        <f t="shared" si="1"/>
        <v>0</v>
      </c>
      <c r="I33" s="90"/>
      <c r="J33" s="91"/>
    </row>
    <row r="34" spans="1:10" ht="30.75" customHeight="1" hidden="1" outlineLevel="1">
      <c r="A34" s="30" t="s">
        <v>55</v>
      </c>
      <c r="B34" s="92" t="s">
        <v>35</v>
      </c>
      <c r="C34" s="57">
        <v>3000</v>
      </c>
      <c r="D34" s="57"/>
      <c r="E34" s="93"/>
      <c r="F34" s="93"/>
      <c r="G34" s="93">
        <f t="shared" si="0"/>
        <v>-3000</v>
      </c>
      <c r="H34" s="93">
        <f t="shared" si="1"/>
        <v>0</v>
      </c>
      <c r="I34" s="90"/>
      <c r="J34" s="91"/>
    </row>
    <row r="35" spans="1:10" ht="22.5" customHeight="1" outlineLevel="1">
      <c r="A35" s="31" t="s">
        <v>30</v>
      </c>
      <c r="B35" s="86"/>
      <c r="C35" s="58">
        <f>C36+C70+C97</f>
        <v>232.8</v>
      </c>
      <c r="D35" s="58" t="e">
        <f>D36+#REF!+#REF!+#REF!+D71+D97+#REF!</f>
        <v>#REF!</v>
      </c>
      <c r="E35" s="58">
        <f>E36+E70+E71+E97</f>
        <v>386.5</v>
      </c>
      <c r="F35" s="58">
        <f>F36+F70+F71+F97</f>
        <v>405.8</v>
      </c>
      <c r="G35" s="70">
        <f t="shared" si="0"/>
        <v>173</v>
      </c>
      <c r="H35" s="70">
        <f t="shared" si="1"/>
        <v>19.30000000000001</v>
      </c>
      <c r="I35" s="90"/>
      <c r="J35" s="91"/>
    </row>
    <row r="36" spans="1:10" s="7" customFormat="1" ht="81" customHeight="1" outlineLevel="1">
      <c r="A36" s="32" t="s">
        <v>10</v>
      </c>
      <c r="B36" s="86" t="s">
        <v>19</v>
      </c>
      <c r="C36" s="97">
        <v>195.8</v>
      </c>
      <c r="D36" s="97">
        <f>D37+D42</f>
        <v>16597688.66</v>
      </c>
      <c r="E36" s="88">
        <v>320</v>
      </c>
      <c r="F36" s="88">
        <v>325.3</v>
      </c>
      <c r="G36" s="89">
        <f t="shared" si="0"/>
        <v>129.5</v>
      </c>
      <c r="H36" s="89">
        <f t="shared" si="1"/>
        <v>5.300000000000011</v>
      </c>
      <c r="I36" s="94">
        <f>F36/C36*100-100</f>
        <v>66.13891726251276</v>
      </c>
      <c r="J36" s="91" t="s">
        <v>264</v>
      </c>
    </row>
    <row r="37" spans="1:10" s="7" customFormat="1" ht="76.5" customHeight="1" hidden="1">
      <c r="A37" s="54" t="s">
        <v>101</v>
      </c>
      <c r="B37" s="92" t="s">
        <v>20</v>
      </c>
      <c r="C37" s="57">
        <f>C38+C40+C42</f>
        <v>7100000</v>
      </c>
      <c r="D37" s="57">
        <f>D39</f>
        <v>12142811.08</v>
      </c>
      <c r="E37" s="58"/>
      <c r="F37" s="58"/>
      <c r="G37" s="89">
        <f t="shared" si="0"/>
        <v>-7100000</v>
      </c>
      <c r="H37" s="89">
        <f t="shared" si="1"/>
        <v>0</v>
      </c>
      <c r="I37" s="94"/>
      <c r="J37" s="95"/>
    </row>
    <row r="38" spans="1:10" s="7" customFormat="1" ht="76.5" customHeight="1" hidden="1">
      <c r="A38" s="55" t="s">
        <v>186</v>
      </c>
      <c r="B38" s="100" t="s">
        <v>187</v>
      </c>
      <c r="C38" s="57">
        <f>C39</f>
        <v>6500000</v>
      </c>
      <c r="D38" s="57"/>
      <c r="E38" s="58"/>
      <c r="F38" s="58"/>
      <c r="G38" s="89">
        <f t="shared" si="0"/>
        <v>-6500000</v>
      </c>
      <c r="H38" s="89">
        <f t="shared" si="1"/>
        <v>0</v>
      </c>
      <c r="I38" s="94"/>
      <c r="J38" s="95"/>
    </row>
    <row r="39" spans="1:10" ht="78" customHeight="1" hidden="1" outlineLevel="1">
      <c r="A39" s="55" t="s">
        <v>56</v>
      </c>
      <c r="B39" s="100" t="s">
        <v>113</v>
      </c>
      <c r="C39" s="57">
        <v>6500000</v>
      </c>
      <c r="D39" s="57">
        <v>12142811.08</v>
      </c>
      <c r="E39" s="97"/>
      <c r="F39" s="97"/>
      <c r="G39" s="89">
        <f t="shared" si="0"/>
        <v>-6500000</v>
      </c>
      <c r="H39" s="89">
        <f t="shared" si="1"/>
        <v>0</v>
      </c>
      <c r="I39" s="90"/>
      <c r="J39" s="91"/>
    </row>
    <row r="40" spans="1:10" ht="72.75" customHeight="1" hidden="1" outlineLevel="1">
      <c r="A40" s="55" t="s">
        <v>108</v>
      </c>
      <c r="B40" s="100" t="s">
        <v>43</v>
      </c>
      <c r="C40" s="57">
        <f>C41</f>
        <v>0</v>
      </c>
      <c r="D40" s="57"/>
      <c r="E40" s="97"/>
      <c r="F40" s="97"/>
      <c r="G40" s="89">
        <f t="shared" si="0"/>
        <v>0</v>
      </c>
      <c r="H40" s="89">
        <f t="shared" si="1"/>
        <v>0</v>
      </c>
      <c r="I40" s="90"/>
      <c r="J40" s="91"/>
    </row>
    <row r="41" spans="1:10" ht="72" customHeight="1" hidden="1" outlineLevel="1">
      <c r="A41" s="14" t="s">
        <v>109</v>
      </c>
      <c r="B41" s="100" t="s">
        <v>44</v>
      </c>
      <c r="C41" s="57"/>
      <c r="D41" s="57"/>
      <c r="E41" s="97"/>
      <c r="F41" s="97"/>
      <c r="G41" s="89">
        <f t="shared" si="0"/>
        <v>0</v>
      </c>
      <c r="H41" s="89">
        <f t="shared" si="1"/>
        <v>0</v>
      </c>
      <c r="I41" s="90"/>
      <c r="J41" s="91"/>
    </row>
    <row r="42" spans="1:10" ht="77.25" customHeight="1" hidden="1" outlineLevel="1">
      <c r="A42" s="55" t="s">
        <v>188</v>
      </c>
      <c r="B42" s="100" t="s">
        <v>21</v>
      </c>
      <c r="C42" s="57">
        <f>C43</f>
        <v>600000</v>
      </c>
      <c r="D42" s="57">
        <f>D43</f>
        <v>4454877.58</v>
      </c>
      <c r="E42" s="97"/>
      <c r="F42" s="97"/>
      <c r="G42" s="89">
        <f t="shared" si="0"/>
        <v>-600000</v>
      </c>
      <c r="H42" s="89">
        <f t="shared" si="1"/>
        <v>0</v>
      </c>
      <c r="I42" s="90"/>
      <c r="J42" s="91"/>
    </row>
    <row r="43" spans="1:10" ht="57.75" customHeight="1" hidden="1" outlineLevel="1">
      <c r="A43" s="14" t="s">
        <v>100</v>
      </c>
      <c r="B43" s="100" t="s">
        <v>45</v>
      </c>
      <c r="C43" s="57">
        <v>600000</v>
      </c>
      <c r="D43" s="57">
        <v>4454877.58</v>
      </c>
      <c r="E43" s="97"/>
      <c r="F43" s="97"/>
      <c r="G43" s="89">
        <f t="shared" si="0"/>
        <v>-600000</v>
      </c>
      <c r="H43" s="89">
        <f t="shared" si="1"/>
        <v>0</v>
      </c>
      <c r="I43" s="90"/>
      <c r="J43" s="91"/>
    </row>
    <row r="44" spans="1:10" ht="42.75" customHeight="1" hidden="1">
      <c r="A44" s="14" t="s">
        <v>189</v>
      </c>
      <c r="B44" s="100" t="s">
        <v>191</v>
      </c>
      <c r="C44" s="57">
        <f>C45</f>
        <v>0</v>
      </c>
      <c r="D44" s="57"/>
      <c r="E44" s="97"/>
      <c r="F44" s="97"/>
      <c r="G44" s="89">
        <f t="shared" si="0"/>
        <v>0</v>
      </c>
      <c r="H44" s="89">
        <f t="shared" si="1"/>
        <v>0</v>
      </c>
      <c r="I44" s="90"/>
      <c r="J44" s="91"/>
    </row>
    <row r="45" spans="1:10" ht="42.75" customHeight="1" hidden="1">
      <c r="A45" s="14" t="s">
        <v>190</v>
      </c>
      <c r="B45" s="100" t="s">
        <v>192</v>
      </c>
      <c r="C45" s="57">
        <f>C46</f>
        <v>0</v>
      </c>
      <c r="D45" s="57"/>
      <c r="E45" s="97"/>
      <c r="F45" s="97"/>
      <c r="G45" s="89">
        <f t="shared" si="0"/>
        <v>0</v>
      </c>
      <c r="H45" s="89">
        <f t="shared" si="1"/>
        <v>0</v>
      </c>
      <c r="I45" s="90"/>
      <c r="J45" s="91"/>
    </row>
    <row r="46" spans="1:10" ht="52.5" customHeight="1" hidden="1">
      <c r="A46" s="14" t="s">
        <v>46</v>
      </c>
      <c r="B46" s="100" t="s">
        <v>47</v>
      </c>
      <c r="C46" s="57"/>
      <c r="D46" s="57"/>
      <c r="E46" s="97"/>
      <c r="F46" s="97"/>
      <c r="G46" s="89">
        <f t="shared" si="0"/>
        <v>0</v>
      </c>
      <c r="H46" s="89">
        <f t="shared" si="1"/>
        <v>0</v>
      </c>
      <c r="I46" s="90"/>
      <c r="J46" s="91"/>
    </row>
    <row r="47" spans="1:10" ht="75" customHeight="1" hidden="1">
      <c r="A47" s="55" t="s">
        <v>193</v>
      </c>
      <c r="B47" s="100" t="s">
        <v>194</v>
      </c>
      <c r="C47" s="57">
        <f>C48</f>
        <v>532467</v>
      </c>
      <c r="D47" s="57"/>
      <c r="E47" s="97"/>
      <c r="F47" s="97"/>
      <c r="G47" s="89">
        <f t="shared" si="0"/>
        <v>-532467</v>
      </c>
      <c r="H47" s="89">
        <f t="shared" si="1"/>
        <v>0</v>
      </c>
      <c r="I47" s="90"/>
      <c r="J47" s="91"/>
    </row>
    <row r="48" spans="1:10" ht="75.75" customHeight="1" hidden="1">
      <c r="A48" s="55" t="s">
        <v>195</v>
      </c>
      <c r="B48" s="100" t="s">
        <v>196</v>
      </c>
      <c r="C48" s="57">
        <f>C49</f>
        <v>532467</v>
      </c>
      <c r="D48" s="57"/>
      <c r="E48" s="97"/>
      <c r="F48" s="97"/>
      <c r="G48" s="89">
        <f t="shared" si="0"/>
        <v>-532467</v>
      </c>
      <c r="H48" s="89">
        <f t="shared" si="1"/>
        <v>0</v>
      </c>
      <c r="I48" s="90"/>
      <c r="J48" s="91"/>
    </row>
    <row r="49" spans="1:10" ht="73.5" customHeight="1" hidden="1">
      <c r="A49" s="14" t="s">
        <v>197</v>
      </c>
      <c r="B49" s="100" t="s">
        <v>198</v>
      </c>
      <c r="C49" s="57">
        <v>532467</v>
      </c>
      <c r="D49" s="57"/>
      <c r="E49" s="97"/>
      <c r="F49" s="97"/>
      <c r="G49" s="89">
        <f t="shared" si="0"/>
        <v>-532467</v>
      </c>
      <c r="H49" s="89">
        <f t="shared" si="1"/>
        <v>0</v>
      </c>
      <c r="I49" s="90"/>
      <c r="J49" s="91"/>
    </row>
    <row r="50" spans="1:10" ht="21" customHeight="1" hidden="1">
      <c r="A50" s="27" t="s">
        <v>199</v>
      </c>
      <c r="B50" s="100" t="s">
        <v>200</v>
      </c>
      <c r="C50" s="57">
        <f>C51+C52+C53+C54</f>
        <v>1468822</v>
      </c>
      <c r="D50" s="97"/>
      <c r="E50" s="97"/>
      <c r="F50" s="97"/>
      <c r="G50" s="89">
        <f t="shared" si="0"/>
        <v>-1468822</v>
      </c>
      <c r="H50" s="89">
        <f t="shared" si="1"/>
        <v>0</v>
      </c>
      <c r="I50" s="90"/>
      <c r="J50" s="91"/>
    </row>
    <row r="51" spans="1:10" ht="35.25" customHeight="1" hidden="1">
      <c r="A51" s="27" t="s">
        <v>114</v>
      </c>
      <c r="B51" s="100" t="s">
        <v>115</v>
      </c>
      <c r="C51" s="57">
        <v>189475</v>
      </c>
      <c r="D51" s="57">
        <v>881418.27</v>
      </c>
      <c r="E51" s="97"/>
      <c r="F51" s="97"/>
      <c r="G51" s="89">
        <f t="shared" si="0"/>
        <v>-189475</v>
      </c>
      <c r="H51" s="89">
        <f t="shared" si="1"/>
        <v>0</v>
      </c>
      <c r="I51" s="90"/>
      <c r="J51" s="91"/>
    </row>
    <row r="52" spans="1:10" ht="21" customHeight="1" hidden="1">
      <c r="A52" s="27" t="s">
        <v>116</v>
      </c>
      <c r="B52" s="100" t="s">
        <v>117</v>
      </c>
      <c r="C52" s="57">
        <v>364375</v>
      </c>
      <c r="D52" s="57"/>
      <c r="E52" s="97"/>
      <c r="F52" s="97"/>
      <c r="G52" s="89">
        <f t="shared" si="0"/>
        <v>-364375</v>
      </c>
      <c r="H52" s="89">
        <f t="shared" si="1"/>
        <v>0</v>
      </c>
      <c r="I52" s="90"/>
      <c r="J52" s="91"/>
    </row>
    <row r="53" spans="1:10" ht="21" customHeight="1" hidden="1">
      <c r="A53" s="27" t="s">
        <v>118</v>
      </c>
      <c r="B53" s="100" t="s">
        <v>119</v>
      </c>
      <c r="C53" s="57">
        <v>914972</v>
      </c>
      <c r="D53" s="57"/>
      <c r="E53" s="97"/>
      <c r="F53" s="97"/>
      <c r="G53" s="89">
        <f t="shared" si="0"/>
        <v>-914972</v>
      </c>
      <c r="H53" s="89">
        <f t="shared" si="1"/>
        <v>0</v>
      </c>
      <c r="I53" s="90"/>
      <c r="J53" s="91"/>
    </row>
    <row r="54" spans="1:10" ht="21" customHeight="1" hidden="1">
      <c r="A54" s="27" t="s">
        <v>120</v>
      </c>
      <c r="B54" s="100" t="s">
        <v>121</v>
      </c>
      <c r="C54" s="57">
        <v>0</v>
      </c>
      <c r="D54" s="57"/>
      <c r="E54" s="97"/>
      <c r="F54" s="97"/>
      <c r="G54" s="89">
        <f t="shared" si="0"/>
        <v>0</v>
      </c>
      <c r="H54" s="89">
        <f t="shared" si="1"/>
        <v>0</v>
      </c>
      <c r="I54" s="90"/>
      <c r="J54" s="91"/>
    </row>
    <row r="55" spans="1:10" ht="30.75" customHeight="1" hidden="1">
      <c r="A55" s="14" t="s">
        <v>133</v>
      </c>
      <c r="B55" s="100" t="s">
        <v>132</v>
      </c>
      <c r="C55" s="57">
        <f>C56</f>
        <v>40000</v>
      </c>
      <c r="D55" s="57" t="e">
        <f>D57</f>
        <v>#REF!</v>
      </c>
      <c r="E55" s="97"/>
      <c r="F55" s="97"/>
      <c r="G55" s="89">
        <f t="shared" si="0"/>
        <v>-40000</v>
      </c>
      <c r="H55" s="89">
        <f t="shared" si="1"/>
        <v>0</v>
      </c>
      <c r="I55" s="90"/>
      <c r="J55" s="91"/>
    </row>
    <row r="56" spans="1:10" ht="30.75" customHeight="1" hidden="1">
      <c r="A56" s="14" t="s">
        <v>201</v>
      </c>
      <c r="B56" s="100" t="s">
        <v>202</v>
      </c>
      <c r="C56" s="57">
        <f>C57</f>
        <v>40000</v>
      </c>
      <c r="D56" s="57"/>
      <c r="E56" s="97"/>
      <c r="F56" s="97"/>
      <c r="G56" s="89">
        <f t="shared" si="0"/>
        <v>-40000</v>
      </c>
      <c r="H56" s="89">
        <f t="shared" si="1"/>
        <v>0</v>
      </c>
      <c r="I56" s="90"/>
      <c r="J56" s="91"/>
    </row>
    <row r="57" spans="1:10" ht="32.25" customHeight="1" hidden="1">
      <c r="A57" s="14" t="s">
        <v>203</v>
      </c>
      <c r="B57" s="100" t="s">
        <v>124</v>
      </c>
      <c r="C57" s="57">
        <v>40000</v>
      </c>
      <c r="D57" s="57" t="e">
        <f>D60+#REF!+#REF!+#REF!+#REF!+#REF!+#REF!</f>
        <v>#REF!</v>
      </c>
      <c r="E57" s="97"/>
      <c r="F57" s="97"/>
      <c r="G57" s="89">
        <f t="shared" si="0"/>
        <v>-40000</v>
      </c>
      <c r="H57" s="89">
        <f t="shared" si="1"/>
        <v>0</v>
      </c>
      <c r="I57" s="90"/>
      <c r="J57" s="91"/>
    </row>
    <row r="58" spans="1:10" ht="32.25" customHeight="1" hidden="1">
      <c r="A58" s="14" t="s">
        <v>135</v>
      </c>
      <c r="B58" s="100" t="s">
        <v>134</v>
      </c>
      <c r="C58" s="57">
        <f>C59</f>
        <v>0</v>
      </c>
      <c r="D58" s="57"/>
      <c r="E58" s="97"/>
      <c r="F58" s="97"/>
      <c r="G58" s="89">
        <f t="shared" si="0"/>
        <v>0</v>
      </c>
      <c r="H58" s="89">
        <f t="shared" si="1"/>
        <v>0</v>
      </c>
      <c r="I58" s="90"/>
      <c r="J58" s="91"/>
    </row>
    <row r="59" spans="1:10" ht="32.25" customHeight="1" hidden="1">
      <c r="A59" s="14" t="s">
        <v>204</v>
      </c>
      <c r="B59" s="100" t="s">
        <v>205</v>
      </c>
      <c r="C59" s="57">
        <f>C60</f>
        <v>0</v>
      </c>
      <c r="D59" s="57"/>
      <c r="E59" s="97"/>
      <c r="F59" s="97"/>
      <c r="G59" s="89">
        <f t="shared" si="0"/>
        <v>0</v>
      </c>
      <c r="H59" s="89">
        <f t="shared" si="1"/>
        <v>0</v>
      </c>
      <c r="I59" s="90"/>
      <c r="J59" s="91"/>
    </row>
    <row r="60" spans="1:10" ht="17.25" customHeight="1" hidden="1">
      <c r="A60" s="15" t="s">
        <v>122</v>
      </c>
      <c r="B60" s="100" t="s">
        <v>123</v>
      </c>
      <c r="C60" s="57">
        <v>0</v>
      </c>
      <c r="D60" s="57">
        <v>189306.02</v>
      </c>
      <c r="E60" s="97"/>
      <c r="F60" s="97"/>
      <c r="G60" s="89">
        <f t="shared" si="0"/>
        <v>0</v>
      </c>
      <c r="H60" s="89">
        <f t="shared" si="1"/>
        <v>0</v>
      </c>
      <c r="I60" s="90"/>
      <c r="J60" s="91"/>
    </row>
    <row r="61" spans="1:10" ht="17.25" customHeight="1" hidden="1">
      <c r="A61" s="15" t="s">
        <v>230</v>
      </c>
      <c r="B61" s="100" t="s">
        <v>233</v>
      </c>
      <c r="C61" s="57"/>
      <c r="D61" s="57"/>
      <c r="E61" s="97"/>
      <c r="F61" s="97"/>
      <c r="G61" s="89">
        <f t="shared" si="0"/>
        <v>0</v>
      </c>
      <c r="H61" s="89">
        <f t="shared" si="1"/>
        <v>0</v>
      </c>
      <c r="I61" s="90"/>
      <c r="J61" s="91"/>
    </row>
    <row r="62" spans="1:11" ht="89.25" customHeight="1" hidden="1">
      <c r="A62" s="61" t="s">
        <v>231</v>
      </c>
      <c r="B62" s="100" t="s">
        <v>232</v>
      </c>
      <c r="C62" s="57"/>
      <c r="D62" s="57"/>
      <c r="E62" s="97"/>
      <c r="F62" s="97"/>
      <c r="G62" s="89">
        <f t="shared" si="0"/>
        <v>0</v>
      </c>
      <c r="H62" s="89">
        <f t="shared" si="1"/>
        <v>0</v>
      </c>
      <c r="I62" s="90"/>
      <c r="J62" s="91"/>
      <c r="K62" s="65"/>
    </row>
    <row r="63" spans="1:10" ht="75.75" customHeight="1" hidden="1" outlineLevel="1">
      <c r="A63" s="55" t="s">
        <v>206</v>
      </c>
      <c r="B63" s="92" t="s">
        <v>38</v>
      </c>
      <c r="C63" s="57">
        <f>C64</f>
        <v>4420300</v>
      </c>
      <c r="D63" s="57" t="e">
        <f>D64+#REF!</f>
        <v>#REF!</v>
      </c>
      <c r="E63" s="97"/>
      <c r="F63" s="97"/>
      <c r="G63" s="89">
        <f aca="true" t="shared" si="2" ref="G63:G125">F63-C63</f>
        <v>-4420300</v>
      </c>
      <c r="H63" s="89">
        <f aca="true" t="shared" si="3" ref="H63:H125">F63-E63</f>
        <v>0</v>
      </c>
      <c r="I63" s="90"/>
      <c r="J63" s="91"/>
    </row>
    <row r="64" spans="1:10" ht="89.25" customHeight="1" hidden="1" outlineLevel="1">
      <c r="A64" s="55" t="s">
        <v>207</v>
      </c>
      <c r="B64" s="92" t="s">
        <v>136</v>
      </c>
      <c r="C64" s="56">
        <f>C66+C65</f>
        <v>4420300</v>
      </c>
      <c r="D64" s="57">
        <f>D66</f>
        <v>267346</v>
      </c>
      <c r="E64" s="97"/>
      <c r="F64" s="97"/>
      <c r="G64" s="89">
        <f t="shared" si="2"/>
        <v>-4420300</v>
      </c>
      <c r="H64" s="89">
        <f t="shared" si="3"/>
        <v>0</v>
      </c>
      <c r="I64" s="90"/>
      <c r="J64" s="91"/>
    </row>
    <row r="65" spans="1:10" ht="89.25" customHeight="1" hidden="1" outlineLevel="1">
      <c r="A65" s="55" t="s">
        <v>208</v>
      </c>
      <c r="B65" s="92" t="s">
        <v>209</v>
      </c>
      <c r="C65" s="56"/>
      <c r="D65" s="57"/>
      <c r="E65" s="97"/>
      <c r="F65" s="97"/>
      <c r="G65" s="89">
        <f t="shared" si="2"/>
        <v>0</v>
      </c>
      <c r="H65" s="89">
        <f t="shared" si="3"/>
        <v>0</v>
      </c>
      <c r="I65" s="90"/>
      <c r="J65" s="91"/>
    </row>
    <row r="66" spans="1:10" ht="79.5" customHeight="1" hidden="1" outlineLevel="1">
      <c r="A66" s="26" t="s">
        <v>208</v>
      </c>
      <c r="B66" s="101" t="s">
        <v>125</v>
      </c>
      <c r="C66" s="56">
        <f>1000000+3420300</f>
        <v>4420300</v>
      </c>
      <c r="D66" s="57">
        <v>267346</v>
      </c>
      <c r="E66" s="97"/>
      <c r="F66" s="97"/>
      <c r="G66" s="89">
        <f t="shared" si="2"/>
        <v>-4420300</v>
      </c>
      <c r="H66" s="89">
        <f t="shared" si="3"/>
        <v>0</v>
      </c>
      <c r="I66" s="90"/>
      <c r="J66" s="91"/>
    </row>
    <row r="67" spans="1:10" ht="50.25" customHeight="1" hidden="1" outlineLevel="1">
      <c r="A67" s="26" t="s">
        <v>210</v>
      </c>
      <c r="B67" s="101" t="s">
        <v>68</v>
      </c>
      <c r="C67" s="57">
        <f>C68</f>
        <v>2000000</v>
      </c>
      <c r="D67" s="57">
        <f>D68</f>
        <v>754022.54</v>
      </c>
      <c r="E67" s="97"/>
      <c r="F67" s="97"/>
      <c r="G67" s="89">
        <f t="shared" si="2"/>
        <v>-2000000</v>
      </c>
      <c r="H67" s="89">
        <f t="shared" si="3"/>
        <v>0</v>
      </c>
      <c r="I67" s="90"/>
      <c r="J67" s="91"/>
    </row>
    <row r="68" spans="1:10" ht="30.75" customHeight="1" hidden="1" outlineLevel="1">
      <c r="A68" s="33" t="s">
        <v>62</v>
      </c>
      <c r="B68" s="101" t="s">
        <v>67</v>
      </c>
      <c r="C68" s="57">
        <f>C69</f>
        <v>2000000</v>
      </c>
      <c r="D68" s="57">
        <f>D69</f>
        <v>754022.54</v>
      </c>
      <c r="E68" s="97"/>
      <c r="F68" s="97"/>
      <c r="G68" s="89">
        <f t="shared" si="2"/>
        <v>-2000000</v>
      </c>
      <c r="H68" s="89">
        <f t="shared" si="3"/>
        <v>0</v>
      </c>
      <c r="I68" s="90"/>
      <c r="J68" s="91"/>
    </row>
    <row r="69" spans="1:10" ht="41.25" customHeight="1" hidden="1" outlineLevel="1">
      <c r="A69" s="33" t="s">
        <v>61</v>
      </c>
      <c r="B69" s="101" t="s">
        <v>66</v>
      </c>
      <c r="C69" s="57">
        <f>400000+1600000</f>
        <v>2000000</v>
      </c>
      <c r="D69" s="57">
        <v>754022.54</v>
      </c>
      <c r="E69" s="97"/>
      <c r="F69" s="97"/>
      <c r="G69" s="89">
        <f t="shared" si="2"/>
        <v>-2000000</v>
      </c>
      <c r="H69" s="89">
        <f t="shared" si="3"/>
        <v>0</v>
      </c>
      <c r="I69" s="90"/>
      <c r="J69" s="91"/>
    </row>
    <row r="70" spans="1:10" ht="41.25" customHeight="1" outlineLevel="1">
      <c r="A70" s="117" t="s">
        <v>261</v>
      </c>
      <c r="B70" s="118" t="s">
        <v>262</v>
      </c>
      <c r="C70" s="57">
        <v>3</v>
      </c>
      <c r="D70" s="57"/>
      <c r="E70" s="97">
        <v>30</v>
      </c>
      <c r="F70" s="97">
        <v>30.4</v>
      </c>
      <c r="G70" s="89">
        <f>F70-C70</f>
        <v>27.4</v>
      </c>
      <c r="H70" s="89">
        <f>F70-E70</f>
        <v>0.3999999999999986</v>
      </c>
      <c r="I70" s="90">
        <f>F70/C70*100-100</f>
        <v>913.3333333333333</v>
      </c>
      <c r="J70" s="91" t="s">
        <v>255</v>
      </c>
    </row>
    <row r="71" spans="1:10" ht="40.5" customHeight="1" outlineLevel="1">
      <c r="A71" s="13" t="s">
        <v>11</v>
      </c>
      <c r="B71" s="86" t="s">
        <v>22</v>
      </c>
      <c r="C71" s="97">
        <v>0</v>
      </c>
      <c r="D71" s="97" t="e">
        <f>#REF!+D83+D91</f>
        <v>#REF!</v>
      </c>
      <c r="E71" s="97">
        <v>2.5</v>
      </c>
      <c r="F71" s="97">
        <v>2.5</v>
      </c>
      <c r="G71" s="89">
        <f t="shared" si="2"/>
        <v>2.5</v>
      </c>
      <c r="H71" s="89">
        <f t="shared" si="3"/>
        <v>0</v>
      </c>
      <c r="I71" s="90">
        <v>0</v>
      </c>
      <c r="J71" s="91" t="s">
        <v>255</v>
      </c>
    </row>
    <row r="72" spans="1:10" ht="39" customHeight="1" hidden="1" outlineLevel="1">
      <c r="A72" s="13" t="s">
        <v>211</v>
      </c>
      <c r="B72" s="86" t="s">
        <v>212</v>
      </c>
      <c r="C72" s="97">
        <f>C73+C74</f>
        <v>50000</v>
      </c>
      <c r="D72" s="97"/>
      <c r="E72" s="97"/>
      <c r="F72" s="97"/>
      <c r="G72" s="89">
        <f t="shared" si="2"/>
        <v>-50000</v>
      </c>
      <c r="H72" s="89">
        <f t="shared" si="3"/>
        <v>0</v>
      </c>
      <c r="I72" s="90"/>
      <c r="J72" s="91"/>
    </row>
    <row r="73" spans="1:10" ht="72" customHeight="1" hidden="1" outlineLevel="1">
      <c r="A73" s="55" t="s">
        <v>213</v>
      </c>
      <c r="B73" s="92" t="s">
        <v>48</v>
      </c>
      <c r="C73" s="57">
        <v>50000</v>
      </c>
      <c r="D73" s="57"/>
      <c r="E73" s="97"/>
      <c r="F73" s="97"/>
      <c r="G73" s="89">
        <f t="shared" si="2"/>
        <v>-50000</v>
      </c>
      <c r="H73" s="89">
        <f t="shared" si="3"/>
        <v>0</v>
      </c>
      <c r="I73" s="90"/>
      <c r="J73" s="91"/>
    </row>
    <row r="74" spans="1:10" ht="54.75" customHeight="1" hidden="1" outlineLevel="1">
      <c r="A74" s="14" t="s">
        <v>214</v>
      </c>
      <c r="B74" s="92" t="s">
        <v>28</v>
      </c>
      <c r="C74" s="57"/>
      <c r="D74" s="57"/>
      <c r="E74" s="97"/>
      <c r="F74" s="97"/>
      <c r="G74" s="89">
        <f t="shared" si="2"/>
        <v>0</v>
      </c>
      <c r="H74" s="89">
        <f t="shared" si="3"/>
        <v>0</v>
      </c>
      <c r="I74" s="90"/>
      <c r="J74" s="91"/>
    </row>
    <row r="75" spans="1:10" ht="54" customHeight="1" hidden="1" outlineLevel="1">
      <c r="A75" s="14" t="s">
        <v>215</v>
      </c>
      <c r="B75" s="92" t="s">
        <v>49</v>
      </c>
      <c r="C75" s="57">
        <v>130000</v>
      </c>
      <c r="D75" s="57"/>
      <c r="E75" s="97"/>
      <c r="F75" s="97"/>
      <c r="G75" s="89">
        <f t="shared" si="2"/>
        <v>-130000</v>
      </c>
      <c r="H75" s="89">
        <f t="shared" si="3"/>
        <v>0</v>
      </c>
      <c r="I75" s="90"/>
      <c r="J75" s="91"/>
    </row>
    <row r="76" spans="1:10" ht="72" customHeight="1" hidden="1" outlineLevel="1">
      <c r="A76" s="55" t="s">
        <v>216</v>
      </c>
      <c r="B76" s="92" t="s">
        <v>57</v>
      </c>
      <c r="C76" s="57">
        <f>C77+C79+C81</f>
        <v>0</v>
      </c>
      <c r="D76" s="57"/>
      <c r="E76" s="97"/>
      <c r="F76" s="97"/>
      <c r="G76" s="89">
        <f t="shared" si="2"/>
        <v>0</v>
      </c>
      <c r="H76" s="89">
        <f t="shared" si="3"/>
        <v>0</v>
      </c>
      <c r="I76" s="90"/>
      <c r="J76" s="91"/>
    </row>
    <row r="77" spans="1:10" ht="72" customHeight="1" hidden="1" outlineLevel="1">
      <c r="A77" s="55" t="s">
        <v>217</v>
      </c>
      <c r="B77" s="92" t="s">
        <v>218</v>
      </c>
      <c r="C77" s="57">
        <f>C78</f>
        <v>0</v>
      </c>
      <c r="D77" s="57"/>
      <c r="E77" s="97"/>
      <c r="F77" s="97"/>
      <c r="G77" s="89">
        <f t="shared" si="2"/>
        <v>0</v>
      </c>
      <c r="H77" s="89">
        <f t="shared" si="3"/>
        <v>0</v>
      </c>
      <c r="I77" s="90"/>
      <c r="J77" s="91"/>
    </row>
    <row r="78" spans="1:10" ht="53.25" customHeight="1" hidden="1" outlineLevel="1">
      <c r="A78" s="28" t="s">
        <v>219</v>
      </c>
      <c r="B78" s="101" t="s">
        <v>58</v>
      </c>
      <c r="C78" s="57"/>
      <c r="D78" s="57"/>
      <c r="E78" s="97"/>
      <c r="F78" s="97"/>
      <c r="G78" s="89">
        <f t="shared" si="2"/>
        <v>0</v>
      </c>
      <c r="H78" s="89">
        <f t="shared" si="3"/>
        <v>0</v>
      </c>
      <c r="I78" s="90"/>
      <c r="J78" s="91"/>
    </row>
    <row r="79" spans="1:10" ht="99" customHeight="1" hidden="1" outlineLevel="1">
      <c r="A79" s="28" t="s">
        <v>163</v>
      </c>
      <c r="B79" s="101" t="s">
        <v>162</v>
      </c>
      <c r="C79" s="57">
        <f>C80</f>
        <v>0</v>
      </c>
      <c r="D79" s="57"/>
      <c r="E79" s="97"/>
      <c r="F79" s="97"/>
      <c r="G79" s="89">
        <f t="shared" si="2"/>
        <v>0</v>
      </c>
      <c r="H79" s="89">
        <f t="shared" si="3"/>
        <v>0</v>
      </c>
      <c r="I79" s="90"/>
      <c r="J79" s="91"/>
    </row>
    <row r="80" spans="1:10" ht="44.25" customHeight="1" hidden="1" outlineLevel="1">
      <c r="A80" s="28" t="s">
        <v>164</v>
      </c>
      <c r="B80" s="101" t="s">
        <v>156</v>
      </c>
      <c r="C80" s="57"/>
      <c r="D80" s="57"/>
      <c r="E80" s="97"/>
      <c r="F80" s="97"/>
      <c r="G80" s="89">
        <f t="shared" si="2"/>
        <v>0</v>
      </c>
      <c r="H80" s="89">
        <f t="shared" si="3"/>
        <v>0</v>
      </c>
      <c r="I80" s="90"/>
      <c r="J80" s="91"/>
    </row>
    <row r="81" spans="1:10" ht="54.75" customHeight="1" hidden="1" outlineLevel="1">
      <c r="A81" s="28" t="s">
        <v>220</v>
      </c>
      <c r="B81" s="101" t="s">
        <v>54</v>
      </c>
      <c r="C81" s="57"/>
      <c r="D81" s="57"/>
      <c r="E81" s="97"/>
      <c r="F81" s="97"/>
      <c r="G81" s="89">
        <f t="shared" si="2"/>
        <v>0</v>
      </c>
      <c r="H81" s="89">
        <f t="shared" si="3"/>
        <v>0</v>
      </c>
      <c r="I81" s="90"/>
      <c r="J81" s="91"/>
    </row>
    <row r="82" spans="1:10" ht="34.5" customHeight="1" hidden="1" outlineLevel="1">
      <c r="A82" s="28" t="s">
        <v>221</v>
      </c>
      <c r="B82" s="101" t="s">
        <v>222</v>
      </c>
      <c r="C82" s="57">
        <f>C83+C84+C85</f>
        <v>0</v>
      </c>
      <c r="D82" s="57"/>
      <c r="E82" s="97"/>
      <c r="F82" s="97"/>
      <c r="G82" s="89">
        <f t="shared" si="2"/>
        <v>0</v>
      </c>
      <c r="H82" s="89">
        <f t="shared" si="3"/>
        <v>0</v>
      </c>
      <c r="I82" s="90"/>
      <c r="J82" s="91"/>
    </row>
    <row r="83" spans="1:10" ht="52.5" customHeight="1" hidden="1" outlineLevel="1">
      <c r="A83" s="14" t="s">
        <v>129</v>
      </c>
      <c r="B83" s="92" t="s">
        <v>128</v>
      </c>
      <c r="C83" s="57">
        <v>0</v>
      </c>
      <c r="D83" s="57">
        <v>1599117</v>
      </c>
      <c r="E83" s="97"/>
      <c r="F83" s="97"/>
      <c r="G83" s="89">
        <f t="shared" si="2"/>
        <v>0</v>
      </c>
      <c r="H83" s="89">
        <f t="shared" si="3"/>
        <v>0</v>
      </c>
      <c r="I83" s="90"/>
      <c r="J83" s="91"/>
    </row>
    <row r="84" spans="1:10" ht="31.5" customHeight="1" hidden="1" outlineLevel="1">
      <c r="A84" s="14" t="s">
        <v>130</v>
      </c>
      <c r="B84" s="92" t="s">
        <v>126</v>
      </c>
      <c r="C84" s="57"/>
      <c r="D84" s="57"/>
      <c r="E84" s="97"/>
      <c r="F84" s="97"/>
      <c r="G84" s="89">
        <f t="shared" si="2"/>
        <v>0</v>
      </c>
      <c r="H84" s="89">
        <f t="shared" si="3"/>
        <v>0</v>
      </c>
      <c r="I84" s="90"/>
      <c r="J84" s="91"/>
    </row>
    <row r="85" spans="1:10" ht="44.25" customHeight="1" hidden="1" outlineLevel="1">
      <c r="A85" s="14" t="s">
        <v>131</v>
      </c>
      <c r="B85" s="92" t="s">
        <v>127</v>
      </c>
      <c r="C85" s="57"/>
      <c r="D85" s="57"/>
      <c r="E85" s="97"/>
      <c r="F85" s="97"/>
      <c r="G85" s="89">
        <f t="shared" si="2"/>
        <v>0</v>
      </c>
      <c r="H85" s="89">
        <f t="shared" si="3"/>
        <v>0</v>
      </c>
      <c r="I85" s="90"/>
      <c r="J85" s="91"/>
    </row>
    <row r="86" spans="1:10" ht="67.5" customHeight="1" hidden="1" outlineLevel="1">
      <c r="A86" s="64" t="s">
        <v>242</v>
      </c>
      <c r="B86" s="92" t="s">
        <v>239</v>
      </c>
      <c r="C86" s="57"/>
      <c r="D86" s="57"/>
      <c r="E86" s="97"/>
      <c r="F86" s="97"/>
      <c r="G86" s="89">
        <f t="shared" si="2"/>
        <v>0</v>
      </c>
      <c r="H86" s="89">
        <f t="shared" si="3"/>
        <v>0</v>
      </c>
      <c r="I86" s="90"/>
      <c r="J86" s="91"/>
    </row>
    <row r="87" spans="1:10" ht="31.5" customHeight="1" hidden="1" outlineLevel="1">
      <c r="A87" s="30" t="s">
        <v>244</v>
      </c>
      <c r="B87" s="92" t="s">
        <v>240</v>
      </c>
      <c r="C87" s="57"/>
      <c r="D87" s="57"/>
      <c r="E87" s="97"/>
      <c r="F87" s="97"/>
      <c r="G87" s="89">
        <f t="shared" si="2"/>
        <v>0</v>
      </c>
      <c r="H87" s="89">
        <f t="shared" si="3"/>
        <v>0</v>
      </c>
      <c r="I87" s="90"/>
      <c r="J87" s="91"/>
    </row>
    <row r="88" spans="1:10" ht="98.25" customHeight="1" hidden="1" outlineLevel="1">
      <c r="A88" s="62" t="s">
        <v>243</v>
      </c>
      <c r="B88" s="92" t="s">
        <v>241</v>
      </c>
      <c r="C88" s="57"/>
      <c r="D88" s="57"/>
      <c r="E88" s="97"/>
      <c r="F88" s="97"/>
      <c r="G88" s="89">
        <f t="shared" si="2"/>
        <v>0</v>
      </c>
      <c r="H88" s="89">
        <f t="shared" si="3"/>
        <v>0</v>
      </c>
      <c r="I88" s="90"/>
      <c r="J88" s="91"/>
    </row>
    <row r="89" spans="1:10" ht="31.5" customHeight="1" hidden="1" outlineLevel="1">
      <c r="A89" s="14" t="s">
        <v>223</v>
      </c>
      <c r="B89" s="92" t="s">
        <v>224</v>
      </c>
      <c r="C89" s="57">
        <v>60000</v>
      </c>
      <c r="D89" s="57"/>
      <c r="E89" s="97"/>
      <c r="F89" s="97"/>
      <c r="G89" s="89">
        <f t="shared" si="2"/>
        <v>-60000</v>
      </c>
      <c r="H89" s="89">
        <f t="shared" si="3"/>
        <v>0</v>
      </c>
      <c r="I89" s="90"/>
      <c r="J89" s="91"/>
    </row>
    <row r="90" spans="1:10" ht="31.5" customHeight="1" hidden="1" outlineLevel="1">
      <c r="A90" s="14" t="s">
        <v>225</v>
      </c>
      <c r="B90" s="92" t="s">
        <v>174</v>
      </c>
      <c r="C90" s="57">
        <v>60000</v>
      </c>
      <c r="D90" s="57"/>
      <c r="E90" s="97"/>
      <c r="F90" s="97"/>
      <c r="G90" s="89">
        <f t="shared" si="2"/>
        <v>-60000</v>
      </c>
      <c r="H90" s="89">
        <f t="shared" si="3"/>
        <v>0</v>
      </c>
      <c r="I90" s="90"/>
      <c r="J90" s="91"/>
    </row>
    <row r="91" spans="1:10" ht="30" customHeight="1" hidden="1" outlineLevel="1">
      <c r="A91" s="14" t="s">
        <v>50</v>
      </c>
      <c r="B91" s="102" t="s">
        <v>51</v>
      </c>
      <c r="C91" s="57">
        <f>C92</f>
        <v>382100</v>
      </c>
      <c r="D91" s="57">
        <v>1123509</v>
      </c>
      <c r="E91" s="97"/>
      <c r="F91" s="97"/>
      <c r="G91" s="89">
        <f t="shared" si="2"/>
        <v>-382100</v>
      </c>
      <c r="H91" s="89">
        <f t="shared" si="3"/>
        <v>0</v>
      </c>
      <c r="I91" s="90"/>
      <c r="J91" s="91"/>
    </row>
    <row r="92" spans="1:10" ht="34.5" customHeight="1" hidden="1" outlineLevel="1">
      <c r="A92" s="14" t="s">
        <v>71</v>
      </c>
      <c r="B92" s="92" t="s">
        <v>234</v>
      </c>
      <c r="C92" s="57">
        <f>C93+C94</f>
        <v>382100</v>
      </c>
      <c r="D92" s="57">
        <v>1123509</v>
      </c>
      <c r="E92" s="97"/>
      <c r="F92" s="97"/>
      <c r="G92" s="89">
        <f t="shared" si="2"/>
        <v>-382100</v>
      </c>
      <c r="H92" s="89">
        <f t="shared" si="3"/>
        <v>0</v>
      </c>
      <c r="I92" s="90"/>
      <c r="J92" s="91"/>
    </row>
    <row r="93" spans="1:10" ht="15.75" customHeight="1" hidden="1" outlineLevel="1">
      <c r="A93" s="15" t="s">
        <v>173</v>
      </c>
      <c r="B93" s="92" t="s">
        <v>234</v>
      </c>
      <c r="C93" s="57">
        <v>15000</v>
      </c>
      <c r="D93" s="57">
        <v>163929.2</v>
      </c>
      <c r="E93" s="97"/>
      <c r="F93" s="97"/>
      <c r="G93" s="89">
        <f t="shared" si="2"/>
        <v>-15000</v>
      </c>
      <c r="H93" s="89">
        <f t="shared" si="3"/>
        <v>0</v>
      </c>
      <c r="I93" s="90"/>
      <c r="J93" s="91"/>
    </row>
    <row r="94" spans="1:10" ht="21.75" customHeight="1" hidden="1" outlineLevel="1">
      <c r="A94" s="15" t="s">
        <v>73</v>
      </c>
      <c r="B94" s="92" t="s">
        <v>234</v>
      </c>
      <c r="C94" s="57">
        <v>367100</v>
      </c>
      <c r="D94" s="57">
        <v>327339.37</v>
      </c>
      <c r="E94" s="97"/>
      <c r="F94" s="97"/>
      <c r="G94" s="89">
        <f t="shared" si="2"/>
        <v>-367100</v>
      </c>
      <c r="H94" s="89">
        <f t="shared" si="3"/>
        <v>0</v>
      </c>
      <c r="I94" s="90"/>
      <c r="J94" s="91"/>
    </row>
    <row r="95" spans="1:10" ht="86.25" customHeight="1" hidden="1" outlineLevel="1">
      <c r="A95" s="62" t="s">
        <v>237</v>
      </c>
      <c r="B95" s="92" t="s">
        <v>235</v>
      </c>
      <c r="C95" s="57"/>
      <c r="D95" s="57"/>
      <c r="E95" s="97"/>
      <c r="F95" s="97"/>
      <c r="G95" s="89">
        <f t="shared" si="2"/>
        <v>0</v>
      </c>
      <c r="H95" s="89">
        <f t="shared" si="3"/>
        <v>0</v>
      </c>
      <c r="I95" s="90"/>
      <c r="J95" s="91"/>
    </row>
    <row r="96" spans="1:10" ht="66" customHeight="1" hidden="1" outlineLevel="1">
      <c r="A96" s="63" t="s">
        <v>238</v>
      </c>
      <c r="B96" s="92" t="s">
        <v>236</v>
      </c>
      <c r="C96" s="57"/>
      <c r="D96" s="57"/>
      <c r="E96" s="97"/>
      <c r="F96" s="97"/>
      <c r="G96" s="89">
        <f t="shared" si="2"/>
        <v>0</v>
      </c>
      <c r="H96" s="89">
        <f t="shared" si="3"/>
        <v>0</v>
      </c>
      <c r="I96" s="90"/>
      <c r="J96" s="91"/>
    </row>
    <row r="97" spans="1:10" ht="73.5" customHeight="1" collapsed="1">
      <c r="A97" s="13" t="s">
        <v>3</v>
      </c>
      <c r="B97" s="86" t="s">
        <v>23</v>
      </c>
      <c r="C97" s="97">
        <v>34</v>
      </c>
      <c r="D97" s="97">
        <v>725903.18</v>
      </c>
      <c r="E97" s="97">
        <v>34</v>
      </c>
      <c r="F97" s="97">
        <v>47.6</v>
      </c>
      <c r="G97" s="89">
        <f t="shared" si="2"/>
        <v>13.600000000000001</v>
      </c>
      <c r="H97" s="89">
        <f t="shared" si="3"/>
        <v>13.600000000000001</v>
      </c>
      <c r="I97" s="90">
        <f>F97/C97*100-100</f>
        <v>40</v>
      </c>
      <c r="J97" s="91" t="s">
        <v>263</v>
      </c>
    </row>
    <row r="98" spans="1:10" ht="17.25" customHeight="1" hidden="1">
      <c r="A98" s="34" t="s">
        <v>12</v>
      </c>
      <c r="B98" s="92" t="s">
        <v>24</v>
      </c>
      <c r="C98" s="56">
        <f>C99</f>
        <v>2560000</v>
      </c>
      <c r="D98" s="57">
        <f>D99</f>
        <v>725903.18</v>
      </c>
      <c r="E98" s="97"/>
      <c r="F98" s="97"/>
      <c r="G98" s="103">
        <f t="shared" si="2"/>
        <v>-2560000</v>
      </c>
      <c r="H98" s="103">
        <f t="shared" si="3"/>
        <v>0</v>
      </c>
      <c r="I98" s="90"/>
      <c r="J98" s="91"/>
    </row>
    <row r="99" spans="1:10" ht="21.75" customHeight="1" hidden="1">
      <c r="A99" s="27" t="s">
        <v>52</v>
      </c>
      <c r="B99" s="92" t="s">
        <v>53</v>
      </c>
      <c r="C99" s="56">
        <f>C100+C101</f>
        <v>2560000</v>
      </c>
      <c r="D99" s="57">
        <v>725903.18</v>
      </c>
      <c r="E99" s="97"/>
      <c r="F99" s="97"/>
      <c r="G99" s="103">
        <f t="shared" si="2"/>
        <v>-2560000</v>
      </c>
      <c r="H99" s="103">
        <f t="shared" si="3"/>
        <v>0</v>
      </c>
      <c r="I99" s="90"/>
      <c r="J99" s="91"/>
    </row>
    <row r="100" spans="1:10" ht="19.5" customHeight="1" hidden="1">
      <c r="A100" s="27" t="s">
        <v>70</v>
      </c>
      <c r="B100" s="92"/>
      <c r="C100" s="56">
        <v>60000</v>
      </c>
      <c r="D100" s="57"/>
      <c r="E100" s="97"/>
      <c r="F100" s="97"/>
      <c r="G100" s="103">
        <f t="shared" si="2"/>
        <v>-60000</v>
      </c>
      <c r="H100" s="103">
        <f t="shared" si="3"/>
        <v>0</v>
      </c>
      <c r="I100" s="90"/>
      <c r="J100" s="91"/>
    </row>
    <row r="101" spans="1:10" ht="19.5" customHeight="1" hidden="1">
      <c r="A101" s="27" t="s">
        <v>172</v>
      </c>
      <c r="B101" s="92"/>
      <c r="C101" s="56">
        <v>2500000</v>
      </c>
      <c r="D101" s="57"/>
      <c r="E101" s="97"/>
      <c r="F101" s="97"/>
      <c r="G101" s="103">
        <f t="shared" si="2"/>
        <v>-2500000</v>
      </c>
      <c r="H101" s="103">
        <f t="shared" si="3"/>
        <v>0</v>
      </c>
      <c r="I101" s="90"/>
      <c r="J101" s="91"/>
    </row>
    <row r="102" spans="1:10" ht="19.5" customHeight="1" outlineLevel="1">
      <c r="A102" s="31" t="s">
        <v>13</v>
      </c>
      <c r="B102" s="104" t="s">
        <v>25</v>
      </c>
      <c r="C102" s="70">
        <f>C103</f>
        <v>4578.5</v>
      </c>
      <c r="D102" s="105"/>
      <c r="E102" s="70">
        <f>E103</f>
        <v>4974</v>
      </c>
      <c r="F102" s="70">
        <f>F103</f>
        <v>4974</v>
      </c>
      <c r="G102" s="70">
        <f t="shared" si="2"/>
        <v>395.5</v>
      </c>
      <c r="H102" s="70">
        <f t="shared" si="3"/>
        <v>0</v>
      </c>
      <c r="I102" s="90"/>
      <c r="J102" s="91"/>
    </row>
    <row r="103" spans="1:10" ht="48" customHeight="1" outlineLevel="1">
      <c r="A103" s="14" t="s">
        <v>65</v>
      </c>
      <c r="B103" s="92" t="s">
        <v>26</v>
      </c>
      <c r="C103" s="57">
        <f>C104+C111+C130</f>
        <v>4578.5</v>
      </c>
      <c r="D103" s="106"/>
      <c r="E103" s="97">
        <f>E104+E111+E130</f>
        <v>4974</v>
      </c>
      <c r="F103" s="97">
        <f>F104+F111+F130</f>
        <v>4974</v>
      </c>
      <c r="G103" s="89">
        <f t="shared" si="2"/>
        <v>395.5</v>
      </c>
      <c r="H103" s="89">
        <f t="shared" si="3"/>
        <v>0</v>
      </c>
      <c r="I103" s="90"/>
      <c r="J103" s="91"/>
    </row>
    <row r="104" spans="1:10" ht="49.5" customHeight="1">
      <c r="A104" s="49" t="s">
        <v>110</v>
      </c>
      <c r="B104" s="107" t="s">
        <v>27</v>
      </c>
      <c r="C104" s="108">
        <v>3475.5</v>
      </c>
      <c r="D104" s="105"/>
      <c r="E104" s="97">
        <v>3475.5</v>
      </c>
      <c r="F104" s="97">
        <v>3475.5</v>
      </c>
      <c r="G104" s="89">
        <f t="shared" si="2"/>
        <v>0</v>
      </c>
      <c r="H104" s="89">
        <f t="shared" si="3"/>
        <v>0</v>
      </c>
      <c r="I104" s="90">
        <f>F104/C104*100-100</f>
        <v>0</v>
      </c>
      <c r="J104" s="91"/>
    </row>
    <row r="105" spans="1:10" s="7" customFormat="1" ht="45" customHeight="1" hidden="1" outlineLevel="1">
      <c r="A105" s="14" t="s">
        <v>59</v>
      </c>
      <c r="B105" s="92" t="s">
        <v>60</v>
      </c>
      <c r="C105" s="71"/>
      <c r="D105" s="109"/>
      <c r="E105" s="58"/>
      <c r="F105" s="58"/>
      <c r="G105" s="89">
        <f t="shared" si="2"/>
        <v>0</v>
      </c>
      <c r="H105" s="89">
        <f t="shared" si="3"/>
        <v>0</v>
      </c>
      <c r="I105" s="94"/>
      <c r="J105" s="95"/>
    </row>
    <row r="106" spans="1:10" s="7" customFormat="1" ht="36" customHeight="1" hidden="1" outlineLevel="1">
      <c r="A106" s="14" t="s">
        <v>63</v>
      </c>
      <c r="B106" s="92" t="s">
        <v>60</v>
      </c>
      <c r="C106" s="71">
        <v>868400</v>
      </c>
      <c r="D106" s="109"/>
      <c r="E106" s="58"/>
      <c r="F106" s="58"/>
      <c r="G106" s="89">
        <f t="shared" si="2"/>
        <v>-868400</v>
      </c>
      <c r="H106" s="89">
        <f t="shared" si="3"/>
        <v>0</v>
      </c>
      <c r="I106" s="94"/>
      <c r="J106" s="95"/>
    </row>
    <row r="107" spans="1:10" ht="35.25" customHeight="1" hidden="1">
      <c r="A107" s="30" t="s">
        <v>106</v>
      </c>
      <c r="B107" s="110" t="s">
        <v>105</v>
      </c>
      <c r="C107" s="72">
        <v>68225200</v>
      </c>
      <c r="D107" s="106"/>
      <c r="E107" s="97"/>
      <c r="F107" s="97"/>
      <c r="G107" s="89">
        <f t="shared" si="2"/>
        <v>-68225200</v>
      </c>
      <c r="H107" s="89">
        <f t="shared" si="3"/>
        <v>0</v>
      </c>
      <c r="I107" s="90"/>
      <c r="J107" s="91"/>
    </row>
    <row r="108" spans="1:10" ht="25.5" customHeight="1" hidden="1">
      <c r="A108" s="46" t="s">
        <v>102</v>
      </c>
      <c r="B108" s="111" t="s">
        <v>103</v>
      </c>
      <c r="C108" s="73"/>
      <c r="D108" s="106"/>
      <c r="E108" s="97"/>
      <c r="F108" s="97"/>
      <c r="G108" s="89">
        <f t="shared" si="2"/>
        <v>0</v>
      </c>
      <c r="H108" s="89">
        <f t="shared" si="3"/>
        <v>0</v>
      </c>
      <c r="I108" s="90"/>
      <c r="J108" s="91"/>
    </row>
    <row r="109" spans="1:10" ht="27.75" customHeight="1" hidden="1">
      <c r="A109" s="30" t="s">
        <v>72</v>
      </c>
      <c r="B109" s="92" t="s">
        <v>137</v>
      </c>
      <c r="C109" s="72">
        <f>C110</f>
        <v>1214000</v>
      </c>
      <c r="D109" s="112"/>
      <c r="E109" s="97"/>
      <c r="F109" s="97"/>
      <c r="G109" s="89">
        <f t="shared" si="2"/>
        <v>-1214000</v>
      </c>
      <c r="H109" s="89">
        <f t="shared" si="3"/>
        <v>0</v>
      </c>
      <c r="I109" s="90"/>
      <c r="J109" s="91"/>
    </row>
    <row r="110" spans="1:10" ht="34.5" customHeight="1" hidden="1">
      <c r="A110" s="30" t="s">
        <v>170</v>
      </c>
      <c r="B110" s="92" t="s">
        <v>137</v>
      </c>
      <c r="C110" s="72">
        <v>1214000</v>
      </c>
      <c r="D110" s="112"/>
      <c r="E110" s="97"/>
      <c r="F110" s="97"/>
      <c r="G110" s="89">
        <f t="shared" si="2"/>
        <v>-1214000</v>
      </c>
      <c r="H110" s="89">
        <f t="shared" si="3"/>
        <v>0</v>
      </c>
      <c r="I110" s="90"/>
      <c r="J110" s="91"/>
    </row>
    <row r="111" spans="1:10" ht="60" customHeight="1">
      <c r="A111" s="41" t="s">
        <v>78</v>
      </c>
      <c r="B111" s="104" t="s">
        <v>79</v>
      </c>
      <c r="C111" s="87">
        <v>78.7</v>
      </c>
      <c r="D111" s="113" t="e">
        <f>D112+D113+D115+D116+D117+#REF!+D119</f>
        <v>#REF!</v>
      </c>
      <c r="E111" s="97">
        <v>78.7</v>
      </c>
      <c r="F111" s="97">
        <v>78.7</v>
      </c>
      <c r="G111" s="89">
        <f t="shared" si="2"/>
        <v>0</v>
      </c>
      <c r="H111" s="89">
        <f t="shared" si="3"/>
        <v>0</v>
      </c>
      <c r="I111" s="90">
        <f>F111/C111*100-100</f>
        <v>0</v>
      </c>
      <c r="J111" s="91"/>
    </row>
    <row r="112" spans="1:10" ht="45.75" customHeight="1" hidden="1">
      <c r="A112" s="27" t="s">
        <v>111</v>
      </c>
      <c r="B112" s="92" t="s">
        <v>112</v>
      </c>
      <c r="C112" s="74"/>
      <c r="D112" s="112"/>
      <c r="E112" s="97"/>
      <c r="F112" s="97"/>
      <c r="G112" s="89">
        <f t="shared" si="2"/>
        <v>0</v>
      </c>
      <c r="H112" s="89">
        <f t="shared" si="3"/>
        <v>0</v>
      </c>
      <c r="I112" s="90"/>
      <c r="J112" s="91"/>
    </row>
    <row r="113" spans="1:10" ht="45.75" customHeight="1" hidden="1">
      <c r="A113" s="14" t="s">
        <v>80</v>
      </c>
      <c r="B113" s="92" t="s">
        <v>81</v>
      </c>
      <c r="C113" s="72"/>
      <c r="D113" s="112"/>
      <c r="E113" s="97"/>
      <c r="F113" s="97"/>
      <c r="G113" s="89">
        <f t="shared" si="2"/>
        <v>0</v>
      </c>
      <c r="H113" s="89">
        <f t="shared" si="3"/>
        <v>0</v>
      </c>
      <c r="I113" s="90"/>
      <c r="J113" s="91"/>
    </row>
    <row r="114" spans="1:10" ht="45.75" customHeight="1" hidden="1">
      <c r="A114" s="14" t="s">
        <v>144</v>
      </c>
      <c r="B114" s="92" t="s">
        <v>143</v>
      </c>
      <c r="C114" s="72"/>
      <c r="D114" s="112"/>
      <c r="E114" s="97"/>
      <c r="F114" s="97"/>
      <c r="G114" s="89">
        <f t="shared" si="2"/>
        <v>0</v>
      </c>
      <c r="H114" s="89">
        <f t="shared" si="3"/>
        <v>0</v>
      </c>
      <c r="I114" s="90"/>
      <c r="J114" s="91"/>
    </row>
    <row r="115" spans="1:10" ht="63" customHeight="1" hidden="1">
      <c r="A115" s="14" t="s">
        <v>82</v>
      </c>
      <c r="B115" s="92" t="s">
        <v>83</v>
      </c>
      <c r="C115" s="72">
        <v>3687800</v>
      </c>
      <c r="D115" s="112"/>
      <c r="E115" s="97"/>
      <c r="F115" s="97"/>
      <c r="G115" s="89">
        <f t="shared" si="2"/>
        <v>-3687800</v>
      </c>
      <c r="H115" s="89">
        <f t="shared" si="3"/>
        <v>0</v>
      </c>
      <c r="I115" s="90"/>
      <c r="J115" s="91"/>
    </row>
    <row r="116" spans="1:10" ht="58.5" customHeight="1" hidden="1">
      <c r="A116" s="14" t="s">
        <v>226</v>
      </c>
      <c r="B116" s="92" t="s">
        <v>84</v>
      </c>
      <c r="C116" s="72">
        <v>8020300</v>
      </c>
      <c r="D116" s="112"/>
      <c r="E116" s="97"/>
      <c r="F116" s="97"/>
      <c r="G116" s="89">
        <f t="shared" si="2"/>
        <v>-8020300</v>
      </c>
      <c r="H116" s="89">
        <f t="shared" si="3"/>
        <v>0</v>
      </c>
      <c r="I116" s="90"/>
      <c r="J116" s="91"/>
    </row>
    <row r="117" spans="1:10" ht="60.75" customHeight="1" hidden="1">
      <c r="A117" s="14" t="s">
        <v>227</v>
      </c>
      <c r="B117" s="92" t="s">
        <v>86</v>
      </c>
      <c r="C117" s="72">
        <v>7615900</v>
      </c>
      <c r="D117" s="112"/>
      <c r="E117" s="97"/>
      <c r="F117" s="97"/>
      <c r="G117" s="89">
        <f t="shared" si="2"/>
        <v>-7615900</v>
      </c>
      <c r="H117" s="89">
        <f t="shared" si="3"/>
        <v>0</v>
      </c>
      <c r="I117" s="90"/>
      <c r="J117" s="91"/>
    </row>
    <row r="118" spans="1:10" ht="66.75" customHeight="1" hidden="1">
      <c r="A118" s="27" t="s">
        <v>228</v>
      </c>
      <c r="B118" s="92" t="s">
        <v>151</v>
      </c>
      <c r="C118" s="72"/>
      <c r="D118" s="112"/>
      <c r="E118" s="97"/>
      <c r="F118" s="97"/>
      <c r="G118" s="89">
        <f t="shared" si="2"/>
        <v>0</v>
      </c>
      <c r="H118" s="89">
        <f t="shared" si="3"/>
        <v>0</v>
      </c>
      <c r="I118" s="90"/>
      <c r="J118" s="91"/>
    </row>
    <row r="119" spans="1:10" ht="45" customHeight="1" hidden="1">
      <c r="A119" s="42" t="s">
        <v>87</v>
      </c>
      <c r="B119" s="92" t="s">
        <v>88</v>
      </c>
      <c r="C119" s="74">
        <f>C122+C123+C124+C125+C126+C127+C128+C129</f>
        <v>65689000</v>
      </c>
      <c r="D119" s="93">
        <f>D122+D123+D124+D125+D126+D127+D128+D129</f>
        <v>0</v>
      </c>
      <c r="E119" s="97"/>
      <c r="F119" s="97"/>
      <c r="G119" s="89">
        <f t="shared" si="2"/>
        <v>-65689000</v>
      </c>
      <c r="H119" s="89">
        <f t="shared" si="3"/>
        <v>0</v>
      </c>
      <c r="I119" s="90"/>
      <c r="J119" s="91"/>
    </row>
    <row r="120" spans="1:10" ht="53.25" customHeight="1" hidden="1">
      <c r="A120" s="14" t="s">
        <v>104</v>
      </c>
      <c r="B120" s="92" t="s">
        <v>88</v>
      </c>
      <c r="C120" s="74"/>
      <c r="D120" s="114"/>
      <c r="E120" s="97"/>
      <c r="F120" s="97"/>
      <c r="G120" s="89">
        <f t="shared" si="2"/>
        <v>0</v>
      </c>
      <c r="H120" s="89">
        <f t="shared" si="3"/>
        <v>0</v>
      </c>
      <c r="I120" s="90"/>
      <c r="J120" s="91"/>
    </row>
    <row r="121" spans="1:10" ht="63" customHeight="1" hidden="1">
      <c r="A121" s="14" t="s">
        <v>85</v>
      </c>
      <c r="B121" s="92" t="s">
        <v>88</v>
      </c>
      <c r="C121" s="74"/>
      <c r="D121" s="114"/>
      <c r="E121" s="97"/>
      <c r="F121" s="97"/>
      <c r="G121" s="89">
        <f t="shared" si="2"/>
        <v>0</v>
      </c>
      <c r="H121" s="89">
        <f t="shared" si="3"/>
        <v>0</v>
      </c>
      <c r="I121" s="90"/>
      <c r="J121" s="91"/>
    </row>
    <row r="122" spans="1:10" ht="98.25" customHeight="1" hidden="1">
      <c r="A122" s="42" t="s">
        <v>138</v>
      </c>
      <c r="B122" s="92" t="s">
        <v>88</v>
      </c>
      <c r="C122" s="72">
        <v>684500</v>
      </c>
      <c r="D122" s="112"/>
      <c r="E122" s="97"/>
      <c r="F122" s="97"/>
      <c r="G122" s="89">
        <f t="shared" si="2"/>
        <v>-684500</v>
      </c>
      <c r="H122" s="89">
        <f t="shared" si="3"/>
        <v>0</v>
      </c>
      <c r="I122" s="90"/>
      <c r="J122" s="91"/>
    </row>
    <row r="123" spans="1:10" ht="45.75" customHeight="1" hidden="1">
      <c r="A123" s="43" t="s">
        <v>89</v>
      </c>
      <c r="B123" s="92" t="s">
        <v>88</v>
      </c>
      <c r="C123" s="72">
        <v>695500</v>
      </c>
      <c r="D123" s="112"/>
      <c r="E123" s="97"/>
      <c r="F123" s="97"/>
      <c r="G123" s="89">
        <f t="shared" si="2"/>
        <v>-695500</v>
      </c>
      <c r="H123" s="89">
        <f t="shared" si="3"/>
        <v>0</v>
      </c>
      <c r="I123" s="90"/>
      <c r="J123" s="91"/>
    </row>
    <row r="124" spans="1:10" ht="45.75" customHeight="1" hidden="1">
      <c r="A124" s="43" t="s">
        <v>90</v>
      </c>
      <c r="B124" s="92" t="s">
        <v>88</v>
      </c>
      <c r="C124" s="72">
        <v>60700</v>
      </c>
      <c r="D124" s="112"/>
      <c r="E124" s="97"/>
      <c r="F124" s="97"/>
      <c r="G124" s="89">
        <f t="shared" si="2"/>
        <v>-60700</v>
      </c>
      <c r="H124" s="89">
        <f t="shared" si="3"/>
        <v>0</v>
      </c>
      <c r="I124" s="90"/>
      <c r="J124" s="91"/>
    </row>
    <row r="125" spans="1:10" ht="45.75" customHeight="1" hidden="1">
      <c r="A125" s="43" t="s">
        <v>91</v>
      </c>
      <c r="B125" s="92" t="s">
        <v>88</v>
      </c>
      <c r="C125" s="72">
        <v>684500</v>
      </c>
      <c r="D125" s="112"/>
      <c r="E125" s="97"/>
      <c r="F125" s="97"/>
      <c r="G125" s="89">
        <f t="shared" si="2"/>
        <v>-684500</v>
      </c>
      <c r="H125" s="89">
        <f t="shared" si="3"/>
        <v>0</v>
      </c>
      <c r="I125" s="90"/>
      <c r="J125" s="91"/>
    </row>
    <row r="126" spans="1:10" ht="45.75" customHeight="1" hidden="1">
      <c r="A126" s="42" t="s">
        <v>92</v>
      </c>
      <c r="B126" s="92" t="s">
        <v>88</v>
      </c>
      <c r="C126" s="72">
        <v>1399000</v>
      </c>
      <c r="D126" s="112"/>
      <c r="E126" s="97"/>
      <c r="F126" s="97"/>
      <c r="G126" s="89">
        <f aca="true" t="shared" si="4" ref="G126:G138">F126-C126</f>
        <v>-1399000</v>
      </c>
      <c r="H126" s="89">
        <f aca="true" t="shared" si="5" ref="H126:H138">F126-E126</f>
        <v>0</v>
      </c>
      <c r="I126" s="90"/>
      <c r="J126" s="91"/>
    </row>
    <row r="127" spans="1:10" ht="45.75" customHeight="1" hidden="1">
      <c r="A127" s="14" t="s">
        <v>144</v>
      </c>
      <c r="B127" s="92" t="s">
        <v>88</v>
      </c>
      <c r="C127" s="72">
        <v>1413000</v>
      </c>
      <c r="D127" s="112"/>
      <c r="E127" s="97"/>
      <c r="F127" s="97"/>
      <c r="G127" s="89">
        <f t="shared" si="4"/>
        <v>-1413000</v>
      </c>
      <c r="H127" s="89">
        <f t="shared" si="5"/>
        <v>0</v>
      </c>
      <c r="I127" s="90"/>
      <c r="J127" s="91"/>
    </row>
    <row r="128" spans="1:10" ht="45.75" customHeight="1" hidden="1">
      <c r="A128" s="50" t="s">
        <v>150</v>
      </c>
      <c r="B128" s="92" t="s">
        <v>88</v>
      </c>
      <c r="C128" s="72">
        <v>147100</v>
      </c>
      <c r="D128" s="112"/>
      <c r="E128" s="97"/>
      <c r="F128" s="97"/>
      <c r="G128" s="89">
        <f t="shared" si="4"/>
        <v>-147100</v>
      </c>
      <c r="H128" s="89">
        <f t="shared" si="5"/>
        <v>0</v>
      </c>
      <c r="I128" s="90"/>
      <c r="J128" s="91"/>
    </row>
    <row r="129" spans="1:10" ht="45.75" customHeight="1" hidden="1">
      <c r="A129" s="43" t="s">
        <v>145</v>
      </c>
      <c r="B129" s="92" t="s">
        <v>88</v>
      </c>
      <c r="C129" s="72">
        <v>60604700</v>
      </c>
      <c r="D129" s="112"/>
      <c r="E129" s="97"/>
      <c r="F129" s="97"/>
      <c r="G129" s="89">
        <f t="shared" si="4"/>
        <v>-60604700</v>
      </c>
      <c r="H129" s="89">
        <f t="shared" si="5"/>
        <v>0</v>
      </c>
      <c r="I129" s="90"/>
      <c r="J129" s="91"/>
    </row>
    <row r="130" spans="1:10" ht="45.75" customHeight="1" thickBot="1">
      <c r="A130" s="44" t="s">
        <v>93</v>
      </c>
      <c r="B130" s="104" t="s">
        <v>94</v>
      </c>
      <c r="C130" s="87">
        <v>1024.3</v>
      </c>
      <c r="D130" s="115"/>
      <c r="E130" s="97">
        <v>1419.8</v>
      </c>
      <c r="F130" s="97">
        <v>1419.8</v>
      </c>
      <c r="G130" s="89">
        <f t="shared" si="4"/>
        <v>395.5</v>
      </c>
      <c r="H130" s="89">
        <f t="shared" si="5"/>
        <v>0</v>
      </c>
      <c r="I130" s="90">
        <f>F130/C130*100-100</f>
        <v>38.61173484330763</v>
      </c>
      <c r="J130" s="91" t="s">
        <v>265</v>
      </c>
    </row>
    <row r="131" spans="1:10" ht="45.75" customHeight="1" hidden="1">
      <c r="A131" s="42" t="s">
        <v>95</v>
      </c>
      <c r="B131" s="92" t="s">
        <v>96</v>
      </c>
      <c r="C131" s="56"/>
      <c r="D131" s="112"/>
      <c r="E131" s="97"/>
      <c r="F131" s="97"/>
      <c r="G131" s="89">
        <f t="shared" si="4"/>
        <v>0</v>
      </c>
      <c r="H131" s="89">
        <f t="shared" si="5"/>
        <v>0</v>
      </c>
      <c r="I131" s="90"/>
      <c r="J131" s="91"/>
    </row>
    <row r="132" spans="1:10" ht="45.75" customHeight="1" hidden="1">
      <c r="A132" s="42" t="s">
        <v>155</v>
      </c>
      <c r="B132" s="92" t="s">
        <v>154</v>
      </c>
      <c r="C132" s="56">
        <v>0</v>
      </c>
      <c r="D132" s="112"/>
      <c r="E132" s="97"/>
      <c r="F132" s="97"/>
      <c r="G132" s="89">
        <f t="shared" si="4"/>
        <v>0</v>
      </c>
      <c r="H132" s="89">
        <f t="shared" si="5"/>
        <v>0</v>
      </c>
      <c r="I132" s="90"/>
      <c r="J132" s="91"/>
    </row>
    <row r="133" spans="1:10" ht="45.75" customHeight="1" hidden="1">
      <c r="A133" s="52" t="s">
        <v>229</v>
      </c>
      <c r="B133" s="92" t="s">
        <v>171</v>
      </c>
      <c r="C133" s="56"/>
      <c r="D133" s="112"/>
      <c r="E133" s="97"/>
      <c r="F133" s="97"/>
      <c r="G133" s="89">
        <f t="shared" si="4"/>
        <v>0</v>
      </c>
      <c r="H133" s="89">
        <f t="shared" si="5"/>
        <v>0</v>
      </c>
      <c r="I133" s="90"/>
      <c r="J133" s="91"/>
    </row>
    <row r="134" spans="1:10" ht="45.75" customHeight="1" hidden="1">
      <c r="A134" s="42" t="s">
        <v>97</v>
      </c>
      <c r="B134" s="92" t="s">
        <v>98</v>
      </c>
      <c r="C134" s="56">
        <f>C137+C138</f>
        <v>207915900</v>
      </c>
      <c r="D134" s="112"/>
      <c r="E134" s="97"/>
      <c r="F134" s="97"/>
      <c r="G134" s="89">
        <f t="shared" si="4"/>
        <v>-207915900</v>
      </c>
      <c r="H134" s="89">
        <f t="shared" si="5"/>
        <v>0</v>
      </c>
      <c r="I134" s="90"/>
      <c r="J134" s="91"/>
    </row>
    <row r="135" spans="1:10" ht="45.75" customHeight="1" hidden="1">
      <c r="A135" s="42" t="s">
        <v>152</v>
      </c>
      <c r="B135" s="92" t="s">
        <v>98</v>
      </c>
      <c r="C135" s="56"/>
      <c r="D135" s="112"/>
      <c r="E135" s="97"/>
      <c r="F135" s="97"/>
      <c r="G135" s="89">
        <f t="shared" si="4"/>
        <v>0</v>
      </c>
      <c r="H135" s="89">
        <f t="shared" si="5"/>
        <v>0</v>
      </c>
      <c r="I135" s="90"/>
      <c r="J135" s="91"/>
    </row>
    <row r="136" spans="1:10" ht="45.75" customHeight="1" hidden="1">
      <c r="A136" s="42" t="s">
        <v>169</v>
      </c>
      <c r="B136" s="92" t="s">
        <v>98</v>
      </c>
      <c r="C136" s="59"/>
      <c r="D136" s="116"/>
      <c r="E136" s="97"/>
      <c r="F136" s="97"/>
      <c r="G136" s="89">
        <f t="shared" si="4"/>
        <v>0</v>
      </c>
      <c r="H136" s="89">
        <f t="shared" si="5"/>
        <v>0</v>
      </c>
      <c r="I136" s="90"/>
      <c r="J136" s="91"/>
    </row>
    <row r="137" spans="1:10" ht="60" customHeight="1" hidden="1">
      <c r="A137" s="42" t="s">
        <v>153</v>
      </c>
      <c r="B137" s="92" t="s">
        <v>98</v>
      </c>
      <c r="C137" s="60">
        <v>64500100</v>
      </c>
      <c r="D137" s="112"/>
      <c r="E137" s="97"/>
      <c r="F137" s="97"/>
      <c r="G137" s="89">
        <f t="shared" si="4"/>
        <v>-64500100</v>
      </c>
      <c r="H137" s="89">
        <f t="shared" si="5"/>
        <v>0</v>
      </c>
      <c r="I137" s="90"/>
      <c r="J137" s="91"/>
    </row>
    <row r="138" spans="1:10" ht="45.75" customHeight="1" hidden="1">
      <c r="A138" s="42" t="s">
        <v>99</v>
      </c>
      <c r="B138" s="92" t="s">
        <v>98</v>
      </c>
      <c r="C138" s="56">
        <v>143415800</v>
      </c>
      <c r="D138" s="112"/>
      <c r="E138" s="97"/>
      <c r="F138" s="97"/>
      <c r="G138" s="89">
        <f t="shared" si="4"/>
        <v>-143415800</v>
      </c>
      <c r="H138" s="89">
        <f t="shared" si="5"/>
        <v>0</v>
      </c>
      <c r="I138" s="90"/>
      <c r="J138" s="91"/>
    </row>
    <row r="139" spans="1:10" ht="20.25" customHeight="1" thickBot="1">
      <c r="A139" s="47" t="s">
        <v>107</v>
      </c>
      <c r="B139" s="39"/>
      <c r="C139" s="45">
        <f aca="true" t="shared" si="6" ref="C139:H139">C7+C102</f>
        <v>5633.5</v>
      </c>
      <c r="D139" s="20" t="e">
        <f t="shared" si="6"/>
        <v>#REF!</v>
      </c>
      <c r="E139" s="45">
        <f t="shared" si="6"/>
        <v>6276.4</v>
      </c>
      <c r="F139" s="45">
        <f t="shared" si="6"/>
        <v>6381.6</v>
      </c>
      <c r="G139" s="45">
        <f t="shared" si="6"/>
        <v>748.1000000000001</v>
      </c>
      <c r="H139" s="45">
        <f t="shared" si="6"/>
        <v>105.20000000000005</v>
      </c>
      <c r="I139" s="79"/>
      <c r="J139" s="79"/>
    </row>
    <row r="140" spans="1:4" ht="21" customHeight="1" hidden="1" thickBot="1">
      <c r="A140" s="37" t="s">
        <v>69</v>
      </c>
      <c r="B140" s="35"/>
      <c r="C140" s="36" t="e">
        <f>#REF!+#REF!+#REF!+#REF!+#REF!+#REF!</f>
        <v>#REF!</v>
      </c>
      <c r="D140" s="18" t="e">
        <f>#REF!+#REF!+#REF!+#REF!+#REF!</f>
        <v>#REF!</v>
      </c>
    </row>
    <row r="141" spans="1:4" ht="19.5" customHeight="1" hidden="1" thickBot="1">
      <c r="A141" s="5" t="s">
        <v>4</v>
      </c>
      <c r="B141" s="38"/>
      <c r="C141" s="40" t="e">
        <f>C139-C140</f>
        <v>#REF!</v>
      </c>
      <c r="D141" s="19" t="e">
        <f>D139-D140</f>
        <v>#REF!</v>
      </c>
    </row>
    <row r="145" spans="1:3" ht="15">
      <c r="A145" s="51"/>
      <c r="C145" s="48"/>
    </row>
  </sheetData>
  <sheetProtection/>
  <mergeCells count="3">
    <mergeCell ref="C1:D1"/>
    <mergeCell ref="C2:D2"/>
    <mergeCell ref="A3:G3"/>
  </mergeCells>
  <printOptions horizontalCentered="1"/>
  <pageMargins left="0.2362204724409449" right="0.1968503937007874" top="0.1968503937007874" bottom="0.1968503937007874" header="0.15748031496062992" footer="0.11811023622047245"/>
  <pageSetup firstPageNumber="1" useFirstPageNumber="1" fitToHeight="3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K.</dc:creator>
  <cp:keywords/>
  <dc:description/>
  <cp:lastModifiedBy>Пользователь Windows</cp:lastModifiedBy>
  <cp:lastPrinted>2017-04-24T08:21:53Z</cp:lastPrinted>
  <dcterms:created xsi:type="dcterms:W3CDTF">1998-03-06T08:32:36Z</dcterms:created>
  <dcterms:modified xsi:type="dcterms:W3CDTF">2017-05-30T00:37:57Z</dcterms:modified>
  <cp:category/>
  <cp:version/>
  <cp:contentType/>
  <cp:contentStatus/>
</cp:coreProperties>
</file>